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0" windowWidth="29920" windowHeight="10860" tabRatio="789" activeTab="10"/>
  </bookViews>
  <sheets>
    <sheet name="Big Creek" sheetId="1" r:id="rId1"/>
    <sheet name="West Creek, Chippewa Creek" sheetId="2" r:id="rId2"/>
    <sheet name="Doan Brook, Dugway, NineMile " sheetId="3" r:id="rId3"/>
    <sheet name="Euclid Creek" sheetId="4" r:id="rId4"/>
    <sheet name="Mill Creek" sheetId="5" r:id="rId5"/>
    <sheet name="Rocky River" sheetId="6" r:id="rId6"/>
    <sheet name=" Mud Brook" sheetId="7" r:id="rId7"/>
    <sheet name=" Brandywine Creek" sheetId="8" r:id="rId8"/>
    <sheet name="Tinkers Creek" sheetId="9" r:id="rId9"/>
    <sheet name="Furnace Run" sheetId="10" r:id="rId10"/>
    <sheet name="Yellow Creek" sheetId="11" r:id="rId11"/>
  </sheets>
  <definedNames>
    <definedName name="_xlnm.Print_Area" localSheetId="2">'Doan Brook, Dugway, NineMile '!$A$1:$W$10</definedName>
    <definedName name="_xlnm.Print_Area" localSheetId="9">'Furnace Run'!$A$1:$W$9</definedName>
    <definedName name="_xlnm.Print_Area" localSheetId="10">'Yellow Creek'!$A$1:$W$11</definedName>
    <definedName name="_xlnm.Print_Titles" localSheetId="2">'Doan Brook, Dugway, NineMile '!$C:$C,'Doan Brook, Dugway, NineMile '!$1:$1</definedName>
    <definedName name="_xlnm.Print_Titles" localSheetId="3">'Euclid Creek'!$C:$C,'Euclid Creek'!$1:$1</definedName>
    <definedName name="_xlnm.Print_Titles" localSheetId="9">'Furnace Run'!$A:$C,'Furnace Run'!$1:$1</definedName>
    <definedName name="_xlnm.Print_Titles" localSheetId="5">'Rocky River'!$A:$C,'Rocky River'!$1:$1</definedName>
    <definedName name="_xlnm.Print_Titles" localSheetId="10">'Yellow Creek'!$A:$C,'Yellow Creek'!$1:$1</definedName>
  </definedNames>
  <calcPr fullCalcOnLoad="1"/>
</workbook>
</file>

<file path=xl/sharedStrings.xml><?xml version="1.0" encoding="utf-8"?>
<sst xmlns="http://schemas.openxmlformats.org/spreadsheetml/2006/main" count="2324" uniqueCount="678">
  <si>
    <t>YES, Ch. 1305.04a
Permits, bonds, deposits, and fees (Landscaping)</t>
  </si>
  <si>
    <t>YES, Ch. 909.20
Trees (Creation of Tree Board)</t>
  </si>
  <si>
    <t>YES, Ch. 909.02
Trees (City Arborist)</t>
  </si>
  <si>
    <t>YES, Ch. 1315.08c3
Erosion and sediment control (Storm Water Pollution Prevention plan)</t>
  </si>
  <si>
    <t>YES, Ch. 909.05
Trees (Planting permit)</t>
  </si>
  <si>
    <t>YES, Ch. 1163.03d
Shopping Center District (Off-street parking)</t>
  </si>
  <si>
    <t>YES, Part 11, Title 9
Planning and zoning code (zoning code, non-residence districts)</t>
  </si>
  <si>
    <t>YES, Ch. 909.03
Trees (Master street tree plan)</t>
  </si>
  <si>
    <t>YES, Ch. 909.13
Trees (Authority to trim or remove trees)</t>
  </si>
  <si>
    <t>YES, Ch. 909.23
Trees (Removal on private property)</t>
  </si>
  <si>
    <t>YES, Ch. 909.08
Trees (Prohibited acts)</t>
  </si>
  <si>
    <t>YES, Ch. 909.16
Trees (Tree moving; permit and deposit)</t>
  </si>
  <si>
    <t>YES, Ch. 1325
Landscaping</t>
  </si>
  <si>
    <t>YES, Ch. 1483.05 (31)
Telecommunications and Utility Systems and Facilities (Design and construction requirements; street and other public improvements; technical standards; tree trimming)</t>
  </si>
  <si>
    <t>YES, Ch. 248.06
Service department (Tree trimming and tree removal service for residents of the Village)</t>
  </si>
  <si>
    <t>YES, Ch. 1485.03a5b
Grading, Filling or Changing the Topography of Land (Alteration of topography; permit required)</t>
  </si>
  <si>
    <t>YES, Ch. 907.02
Trees and hedges (Powers of Parks and Recreation Director)</t>
  </si>
  <si>
    <t>YES, Ch. 1161
Riparian Setbacks</t>
  </si>
  <si>
    <t>YES, Ch. 1161.04c4
Riparian setbacks (Establishment of designated watercourse and riparian setbacks)</t>
  </si>
  <si>
    <t>YES, Ch. 907
Trees and Hedges</t>
  </si>
  <si>
    <t>QUASI, Ch. 907.03
Trees and Hedges (Permit required to plant, prune or remove on public property)</t>
  </si>
  <si>
    <t>YES, Ch. 907.21
Trees and Hedges (ree planting required:  Fee)</t>
  </si>
  <si>
    <t>MENTIONED, Ch. 907.21
Trees and Hedges (ree planting required:  Fee)</t>
  </si>
  <si>
    <t>YES, Ch. 907.03
Trees and Hedges (Permit required to plant, prune or remove on public property)</t>
  </si>
  <si>
    <t>YES, Ch. 907.12
Trees and Hedges ( Director's power to trim or remove trees on private property)</t>
  </si>
  <si>
    <t>YES, Ch. 907.04
Trees and Hedges (Placing deleterious substances near trees)</t>
  </si>
  <si>
    <t>YES, Ch. 907.09
Trees and Hedges (Moving of trees)</t>
  </si>
  <si>
    <t>YES, Ch. 908.07o
Use of Public Rights-of-Way by Service Providers (Construction permit and standards)</t>
  </si>
  <si>
    <t>YES, Ch. 541.06 
Property Offenses (Destruction of shrubs, trees, or crops)</t>
  </si>
  <si>
    <t>QUASI, Ch. 1172.02
Design Standards/Land Planning Criteria (Topography and natural features)</t>
  </si>
  <si>
    <t>YES, Ch. 1172.12
Design Standards/Land Planning Criteria (street trees)</t>
  </si>
  <si>
    <t>YES, Ch. 1139.03i2
Industrial districts (Yard and height regulations)</t>
  </si>
  <si>
    <t>YES, Ch. 541.06
Property offenses (Destrcution of shrubs, trees, or crops)</t>
  </si>
  <si>
    <t>YES, Ch. 1310
Landscape Plan</t>
  </si>
  <si>
    <t>QUASI, Ch. 905
Shade tree commission</t>
  </si>
  <si>
    <t>YES, Ch. 909.01h
Municipal Forestry Program (Definitions)</t>
  </si>
  <si>
    <t>YES, Ch. 1357.08
Construction Site Soil Erosion, Sediment, and Other Wastes and Storm Water Runoff (Construction Site Conservation Plan)</t>
  </si>
  <si>
    <t>YES, Ch. 909
Municipal Forestry</t>
  </si>
  <si>
    <t>YES, Ch. 905.07
Shade Tree Commission (Street trees species to be planted)</t>
  </si>
  <si>
    <t>YES, Ch. 913
Tree planting program</t>
  </si>
  <si>
    <t>YES, Ch.901.04
Trees generally (Location of trees)</t>
  </si>
  <si>
    <t>YES, Ch. 1119.12
Residential: Townhouse District R-2 (Off-street parking and loading)</t>
  </si>
  <si>
    <t>YES, Ch. 1131.05
Landscaping, Screening and Buffering Requirements for All Districts Except R-1 Districts (Screening and buffering)</t>
  </si>
  <si>
    <t>YES, Ch. 1131.03
Landscaping, Screening and Buffering Requirements for All Districts Except R-1 Districts (Street planted strip)</t>
  </si>
  <si>
    <t>YES, Ch. 909.08
Municipal forestry (Removal of a tree)</t>
  </si>
  <si>
    <t>YES, Ch. 905.14
Shade Tree Commission (Pruning, corner clearance)</t>
  </si>
  <si>
    <t>YES, Ch. 905.19
Shade Tree Commission (Removal or mutilation of trees)</t>
  </si>
  <si>
    <t>YES, Ch. 1131.02
Landscaping, Screening and Buffering Requirements for All Districts Except R-1 Districts (general landscaping)</t>
  </si>
  <si>
    <t>YES, Ch. 1028.02
Trees (Authority of Director of Service)</t>
  </si>
  <si>
    <t>YES, Ch. 1224.09a1A
Water Management and Soil Conservation Regulations (Performance standards)</t>
  </si>
  <si>
    <t>YES, Ch. 1224.08
Water management and soil conservation regulations (Comprehensive storm water management plans)</t>
  </si>
  <si>
    <t>YES, Ch. 1028
Trees</t>
  </si>
  <si>
    <t>YES, Ch. 1028.14f
Trees (Trees planted where there is new construction)</t>
  </si>
  <si>
    <t>YES, Ch. 1028.04
Trees (Contents of permits for planting; Master Street Tree Plan; substitution)</t>
  </si>
  <si>
    <t>YES, Ch. 1294.11B
Bufferyard and landscaping (Minimum landscape requirements)</t>
  </si>
  <si>
    <t>YES, 1294.07B
Bufferyard and landscaping (Screening and buffering)</t>
  </si>
  <si>
    <t>YES, Ch. 1294.13
Bufferyad and landscaping (Street tree planting requirements)</t>
  </si>
  <si>
    <t>YES. Ch. 1028.10
Trees (Preservation and removal of trees on public property)</t>
  </si>
  <si>
    <t>YES, Ch. 1028.08
Trees (Trimming of trees on public and private property)</t>
  </si>
  <si>
    <t>YES, Ch. 1028.05
Trees (Placing deleterious substances near trees)</t>
  </si>
  <si>
    <t>YES, Ch. 1028.07
Trees (Moving of trees)</t>
  </si>
  <si>
    <t>YES, Ch. 884.01
Topsoil removal (Removal; permit required; application)</t>
  </si>
  <si>
    <t>YES, Ch. 1294.11
Bufferyard and landscaping (Minimum landscape requirements)</t>
  </si>
  <si>
    <t>YES, ART. X, Sec. 10.02
Boards and Commissions (Functions of the Planning Commission)</t>
  </si>
  <si>
    <t>DEFINED, Ch. 1192.02
Comprehensive storm water management (definitions)</t>
  </si>
  <si>
    <t>YES, Ch. 931
Trees</t>
  </si>
  <si>
    <t>YES, Ch. 931.06
Trees (Minimum  Tree Standards)</t>
  </si>
  <si>
    <t>YES, Ch. 931.08b
Trees (Master street tree plan)</t>
  </si>
  <si>
    <t>YES, Ch. 931.05a3
Trees (Tree preservation)</t>
  </si>
  <si>
    <t>YES, Ch. 1169.09b3
Business districts (Yard regulations for business districts)</t>
  </si>
  <si>
    <t>YES, Ch. 931.08
Trees (Master street tree plan)</t>
  </si>
  <si>
    <t>YES, Ch. 931.03e
Trees (applicability)</t>
  </si>
  <si>
    <t>YES, Ch. 931.04g
Trees (Exemptions)</t>
  </si>
  <si>
    <t>YES, Ch. 931.05
Trees (Tree preservation)</t>
  </si>
  <si>
    <t>YES, Ch. 931.05a5
Trees (Tree preservation)</t>
  </si>
  <si>
    <t>YES, Ch. 541.06
Property offenses, (Destruction of shrubs, trees or crops)</t>
  </si>
  <si>
    <t>YES, Ch. 1176.05b
Riparian Setbacks (Establishment of designated watercourses and riparian setbacks)</t>
  </si>
  <si>
    <t>YES, Ch. 1176.05d4
Riparian Setbacks (Establishment of designated watercourses and riparian setbacks)</t>
  </si>
  <si>
    <t>YES, Ch. 1375
Tree preservation</t>
  </si>
  <si>
    <t>YES, Ch. 1375.14
Tree preservation (Tree replanting)</t>
  </si>
  <si>
    <t>YES, Ch. 1375, Appx. A
Tree preservation (Tree equilvilance table)</t>
  </si>
  <si>
    <t>YES, Ch. 1375.17
Tree preservation (Shade tree planting)</t>
  </si>
  <si>
    <t>VARIOUS, Title 5
Zoning</t>
  </si>
  <si>
    <t>YES, Ch. 1375.03(3)
Tree preservation (Exemptions)</t>
  </si>
  <si>
    <t>YES, Ch. 1375.03(5)
Tree preservation (Exemptions)</t>
  </si>
  <si>
    <t>YES, Ch. 1375.12
Tree preservation (Tree protection)</t>
  </si>
  <si>
    <t>YES, Ch. 1257.09a1A
Comprehensive storm water mangement (Performance standards)</t>
  </si>
  <si>
    <t>YES, Ch. 1257.08d2D
Comprehensive storm water management (Comprehensive Storm Water Management Plans)</t>
  </si>
  <si>
    <t>YES, Ch. 1250.05
Improvements (Trees)</t>
  </si>
  <si>
    <t>YES, Ch. 1266.04
Buffering requirements (General provisions)</t>
  </si>
  <si>
    <t>YES, Ch. 660.19a1
Safety, Sanitation, and Health (Dead, diseased or damaged trees; abatement)</t>
  </si>
  <si>
    <t>YES, Ch. 868.01c
Topsoil removal (Permit required; application; bond)</t>
  </si>
  <si>
    <t>QUASI, Ch. 1262.06a
Landscape Requirements (Environmental Quality)</t>
  </si>
  <si>
    <t>YES, Ch. 1262.06b
Landscape Requirements (Environmental Quality)</t>
  </si>
  <si>
    <t>YES, Ch. 1262.06c
Landscape Requirements (Environmental Quality)</t>
  </si>
  <si>
    <t>YES, Ch. 1266.04
Buffering requirements (General Provisions)</t>
  </si>
  <si>
    <t>YES, Ch. 1262.06a
Landscape Requirements (Environmental Quality)</t>
  </si>
  <si>
    <t>YES, Ch. 1262
Landscaping Requirements</t>
  </si>
  <si>
    <t>YES, Ch. 1026.01
Trees (Authority of Street Commissioner)</t>
  </si>
  <si>
    <t>YES, Ch. 1291.05b
Riparian Setbacks (Establishment of designated watercourses and riparian setbacks)</t>
  </si>
  <si>
    <t>YES, Ch. 1291.05d4
Riparian Setbacks (Establishment of designated watercourses and riparian setbacks)</t>
  </si>
  <si>
    <t>YES, Ch. 1298.04b
Landscaping, Screening, and Outdoor Lighting Regulations (Landscaping along the street frontage)</t>
  </si>
  <si>
    <t>YES, Ch. 1298.04a
Landscaping, Screening, and Outdoor Lighting Regulations (Landscaping along the street frontage)</t>
  </si>
  <si>
    <t>YES, Ch. 1298.06g1A
Landscaping, Screening, and Outdoor Lighting Regulations (Buffering and screening between  districts and uses)</t>
  </si>
  <si>
    <t>YES, Ch. 1026.02
Trees (Planting, removing, etc.; permit required)</t>
  </si>
  <si>
    <t>YES, Ch. 1026.07
Trees (Orders to trim, preserve or remove trees)</t>
  </si>
  <si>
    <t>YES, Ch. 1026.06
Trees (Moving of Trees)</t>
  </si>
  <si>
    <t>YES, Ch. 1291.99
Riparian setbacks (Penalty)</t>
  </si>
  <si>
    <t>YES, Ch. 1298.01
Landscaping, Screening, and Outdoor Lighting Regulations (Purpose)</t>
  </si>
  <si>
    <t>YES, Ch. 923.06a
Riparian and wetland setbacks (Riparian and wetland setback requirements)</t>
  </si>
  <si>
    <t>YES, Ch. 923.06b
Riparian and wetland setbacks (Riparian and wetland setback requirements)</t>
  </si>
  <si>
    <t>YES, Ch. 943
Tree Removal and Regulations</t>
  </si>
  <si>
    <t>QUASI, Ch. 1154.08a5A
Class U-7E Planned Use Development District (Landscaping, common open space, and environmental design)</t>
  </si>
  <si>
    <t>YES, Ch. 1153.07c1
Class U-7D Planned Use Development District (Landscaping, common open space and environmental  design)</t>
  </si>
  <si>
    <t>VARIOUS, Part 11, Title 7
Planning and zoning (Zoning as to use)</t>
  </si>
  <si>
    <t>YES, Ch. 943.01
Tree removal and regulation (Planting of trees and shrubs on public grounds; permit; certain trees prohibited)</t>
  </si>
  <si>
    <t>YES, Ch. 943.02
Tree removal and regulation (Removing, cutting, spraying  trees  and shrubs)</t>
  </si>
  <si>
    <t>YES, Ch. 943.07
Tree removal and regulations (Removal of trees by City;  charge)</t>
  </si>
  <si>
    <t>YES, Ch. 943.03
Tree removal and regulation (Protection against harmful  substances and building operations)</t>
  </si>
  <si>
    <t>YES, Ch. 749.06
Topsoil Romoval (Replanting)</t>
  </si>
  <si>
    <t>Parma</t>
  </si>
  <si>
    <t>North Olmsted</t>
  </si>
  <si>
    <t>Street Tree Regulations?</t>
  </si>
  <si>
    <t>Big Creek
Euclid Creek
Lake Erie Drainage
Nine-Mile Creek
Dugway Creek
Green Creek
et.al.</t>
  </si>
  <si>
    <t>YES, Ch. 1137.06
Tree regulations (Minimum standards)</t>
  </si>
  <si>
    <t>Restoration of Understory?</t>
  </si>
  <si>
    <t>YES, Ch. 949.13
Treesm weeds, and grass(Trimming and removal of
 trees, shrubbery)</t>
  </si>
  <si>
    <t>South Euclid</t>
  </si>
  <si>
    <t>YES, Ch. 931.03
Parks and Plagrounds (Preservation of trees,  shrubs and grass)</t>
  </si>
  <si>
    <t>Tree City?</t>
  </si>
  <si>
    <t>YES, Ch. 945
Tree Planning and Management</t>
  </si>
  <si>
    <t>Main Branch
Lakewood/Edgewater</t>
  </si>
  <si>
    <t>Pepper Pike</t>
  </si>
  <si>
    <t>Highland Hills</t>
  </si>
  <si>
    <t>Commercial Tree Density (screening) Regulations?</t>
  </si>
  <si>
    <t>REFERENCED, Ch. 915.01a
Trees, hedges, and shrubs (Purpose)</t>
  </si>
  <si>
    <t>Warrensville Heights</t>
  </si>
  <si>
    <t xml:space="preserve">Brecksville
Ordinances available at Brecksville Branch of CCPL </t>
  </si>
  <si>
    <t>YES, Ch. 915.10
Trees, hedges, and shrubs (Trees, hedges, and bushed on private property)</t>
  </si>
  <si>
    <t>Euclid Creek
Pepper/Luce Creek
Chagrin River</t>
  </si>
  <si>
    <t>YES, Ch. 1119.11a
Required improvements (Street trees)</t>
  </si>
  <si>
    <t>Lakewood</t>
  </si>
  <si>
    <t>Brandywine</t>
  </si>
  <si>
    <t>YES, Ch. 915.02d
Definitions (City Arborist)</t>
  </si>
  <si>
    <t>REFERENCED, Ch. 1331.05b&amp;c 
Construction site soil erosion, sediment, stormwater runoff and stormwater quality controls and regulations (Performance standards)</t>
  </si>
  <si>
    <t>Euclid Creek &amp; Dugway/Nine Mile</t>
  </si>
  <si>
    <t>Tree Planting &amp;
 Management Schedules?</t>
  </si>
  <si>
    <t>QUASI, Ch. 1111.05g2
Storm drainage (Post construction water quality plan)</t>
  </si>
  <si>
    <t>YES, Ch. 541.06
Property Offenses (Destruction of Trees, Shrubs, or Crops)</t>
  </si>
  <si>
    <t>YES, Ch. 1129.10
Land improvements (Street trees)</t>
  </si>
  <si>
    <t xml:space="preserve">QUASI, Ch. 945.04
Tree plananing and management (Control of trees invested with director) </t>
  </si>
  <si>
    <t>Cuyahoga Falls</t>
  </si>
  <si>
    <t>Cleveland Heights</t>
  </si>
  <si>
    <t>Boston Heights</t>
  </si>
  <si>
    <t>Euclid</t>
  </si>
  <si>
    <t xml:space="preserve">Wetland Setback? </t>
  </si>
  <si>
    <t>Cuyahoga Heights</t>
  </si>
  <si>
    <t>Tree Removal?
(public)</t>
  </si>
  <si>
    <t>Northfield Center Township</t>
  </si>
  <si>
    <t>VARIOUS, Title 1
Zoning</t>
  </si>
  <si>
    <t xml:space="preserve">Municipality </t>
  </si>
  <si>
    <t>YES, Ch. 915 
Trees, hedges, shrubs</t>
  </si>
  <si>
    <t>Main Branch
Baker Creek
Baldwin Creek</t>
  </si>
  <si>
    <t>Walton Hills</t>
  </si>
  <si>
    <t>Bedford</t>
  </si>
  <si>
    <t>Shaker Heights</t>
  </si>
  <si>
    <t>Brandywine, Mud Brook, Tinkers Creek</t>
  </si>
  <si>
    <t>Fairview Park</t>
  </si>
  <si>
    <t>Chippewa Creek
West Creek
East Branch Rocky River
Central County Tribs.</t>
  </si>
  <si>
    <t>Euclid Creek
Pepper/Luce Creek
Wiley Creek</t>
  </si>
  <si>
    <t>Seven Hills</t>
  </si>
  <si>
    <t>Bay Village</t>
  </si>
  <si>
    <t>Reminderville</t>
  </si>
  <si>
    <t>West Branch
Baker Creek</t>
  </si>
  <si>
    <t>YES, Ch. 949
Trees, weeds, and grass</t>
  </si>
  <si>
    <t>Rocky River
limited online access</t>
  </si>
  <si>
    <t>Big Creek</t>
  </si>
  <si>
    <t>East Cleveland</t>
  </si>
  <si>
    <t>YES, Ch. 509.10
Trees (Moving of trees; permit;
deposit or bond)</t>
  </si>
  <si>
    <t>Tree Size Regulations?</t>
  </si>
  <si>
    <t>YES, Ch. 915.02
Trees, hedges, and shrubs (Definitions)</t>
  </si>
  <si>
    <t>Mud Brook, Furnace Run</t>
  </si>
  <si>
    <t>YES, Ch. 1130.04b
Buffering (General Provisions)</t>
  </si>
  <si>
    <t>Oakwood</t>
  </si>
  <si>
    <t>Brandywine, Mud Brook</t>
  </si>
  <si>
    <t>Bedford Heights</t>
  </si>
  <si>
    <t>YES, Ch. 905.11
Trees (Duties of private owners)</t>
  </si>
  <si>
    <t>Protection of Trees, Roots &amp; Soil?</t>
  </si>
  <si>
    <t>Cuuyahoga</t>
  </si>
  <si>
    <t>Bath Township</t>
  </si>
  <si>
    <t>YES, Ch. 945.09
Tree planning and management (Moving of trees; deposit or bond required)</t>
  </si>
  <si>
    <t>YES, Ch. 1339.08
Riparian setbacks and wetland setbacks (Establishment of wetland setbacks)</t>
  </si>
  <si>
    <t>Big Creek
West Creek
Baldwin Creek</t>
  </si>
  <si>
    <t>Cahoon Creek
Porter Creek</t>
  </si>
  <si>
    <t>YES, Ch. 1339.08
Riparian setbacks and wetland setbacks (Establishment of Riparian
Setbacks)</t>
  </si>
  <si>
    <t>Euclid Creek
Euclid City/Lake County
Dugway Creek
Nine-Mile Creek
Green Creek</t>
  </si>
  <si>
    <t>Residential Tree Density Regulations?</t>
  </si>
  <si>
    <t>YES, Ch. 949.04
Trees, weeds, and grass (Placing deleterious substances
near trees prohibited)</t>
  </si>
  <si>
    <t>Arborist?</t>
  </si>
  <si>
    <t>Doan Brook
Dugway, Nine Mile, Green</t>
  </si>
  <si>
    <t>Linndale
not available online</t>
  </si>
  <si>
    <t>Watershed(s)</t>
  </si>
  <si>
    <t>YES, Ch. 541.06
Property Destruction (trees and shrubs)</t>
  </si>
  <si>
    <t>Euclid Creek
Pepper/Luce Creek</t>
  </si>
  <si>
    <t>Euclid Creek
Euclid City/Lake County</t>
  </si>
  <si>
    <t>YES, Beautification Committee
City of Brecksville website</t>
  </si>
  <si>
    <t>YES</t>
  </si>
  <si>
    <t>Garfield Heights</t>
  </si>
  <si>
    <t>Brook Park</t>
  </si>
  <si>
    <t>Northfield Village</t>
  </si>
  <si>
    <t>Valley View</t>
  </si>
  <si>
    <t>Aurora</t>
  </si>
  <si>
    <t>Tree Removal?
(private)</t>
  </si>
  <si>
    <t>Middleburg Heights
not available online</t>
  </si>
  <si>
    <t>Richmond Heights</t>
  </si>
  <si>
    <t>YES, Ch. 937 
Trees and Shrubs</t>
  </si>
  <si>
    <t>Solon</t>
  </si>
  <si>
    <t>YES, Ch. 905.05a
Trees (General tree and shrub regulations)</t>
  </si>
  <si>
    <t>YES, Ch. 945.16
Tree planning and management (Remobal by the City; recovery of costs)</t>
  </si>
  <si>
    <t>Twinsburg</t>
  </si>
  <si>
    <t>YES, Ch. 905
Trees</t>
  </si>
  <si>
    <t>YES, Ch. 949.02
Trees, weeds, and grass (Control of trees invested in Service Director)</t>
  </si>
  <si>
    <t>Hudson</t>
  </si>
  <si>
    <t>Independence</t>
  </si>
  <si>
    <t>YES, Ch. 1111.11
Required improvements (Street trees)</t>
  </si>
  <si>
    <t>Streetsboro</t>
  </si>
  <si>
    <t>Highland Heights</t>
  </si>
  <si>
    <t xml:space="preserve">Tree 
Commission? </t>
  </si>
  <si>
    <t>Euclid Creek
Chagrin River</t>
  </si>
  <si>
    <t>YES, Ch. 905.04b
Trees (Permits required; conditions)</t>
  </si>
  <si>
    <t>Maple Heights</t>
  </si>
  <si>
    <t>NO, defined but not codified</t>
  </si>
  <si>
    <t>NO</t>
  </si>
  <si>
    <t>YES, Ch. 1151.39b
Residential districts (Projections into yards)</t>
  </si>
  <si>
    <t>YES, Ch. 905.03
Trees (Master Street Tree Plan
adopted)</t>
  </si>
  <si>
    <t>Landscaping</t>
  </si>
  <si>
    <t>YES, Ch. 1158.03d5
Autoimotive parking districtsrees, hedges, and shrubs (Design of parking lots)</t>
  </si>
  <si>
    <t>YES, Ch. 945.06
Tree planning and management (Deleterious substances near trees prohibited)</t>
  </si>
  <si>
    <t>Westlake</t>
  </si>
  <si>
    <t>Mayfield Heights</t>
  </si>
  <si>
    <t>Chippewa Creek
Central County Tribs.
Frunace Run</t>
  </si>
  <si>
    <t>Tree Replacement?</t>
  </si>
  <si>
    <t>YES Ch. 905.02
Trees (Appointment and jurisdiction
of City Arborist)</t>
  </si>
  <si>
    <t>Broadview Heights</t>
  </si>
  <si>
    <t>Strongsville</t>
  </si>
  <si>
    <t>YES, Ch. 945.13
Tree planning and mangement (Preservation and removal of trees on pulic property)</t>
  </si>
  <si>
    <t>YES, Ch. 937.02 
Trees and Shrubs (Trees endagering streets or other public property; removal)</t>
  </si>
  <si>
    <t>YES, Ch. 150
Shade Tree Advisory Committee</t>
  </si>
  <si>
    <t>Bainbridge Township</t>
  </si>
  <si>
    <t>YES, Ch. 1137.01
Tree regulations (Purpose)</t>
  </si>
  <si>
    <t>YES, Ch. 1119.11
Required improvements (Street trees)</t>
  </si>
  <si>
    <t>YES, Ch. 915.07b
Trees, hedges, and shrubs (Private care of trees on public property)</t>
  </si>
  <si>
    <t>Riparian 
Setback?</t>
  </si>
  <si>
    <t>Sagamore Hills Township</t>
  </si>
  <si>
    <t>Big Creek
Abrahams Creek
Rocky River</t>
  </si>
  <si>
    <t>YES, Ch. 915.07d
Trees, hedges, and shrubs (Private care of trees on public property)</t>
  </si>
  <si>
    <t>Rocky River
W. Branch/Plum Crk
Baker Creek
Abrams Creek
Baldwin Creek</t>
  </si>
  <si>
    <t>Dugway Creek
Nine Mile Creek
Green Creek</t>
  </si>
  <si>
    <t>Macedonia</t>
  </si>
  <si>
    <t>Main Branch 
Cahoon Creek</t>
  </si>
  <si>
    <t>YES, Ch. 541.06
property Offenses (Destruction of shrubs, trees, or crops)</t>
  </si>
  <si>
    <t>YES, Ch. 949.11
Trees, weeds, and grass (Preservation and removal of trees on public property)</t>
  </si>
  <si>
    <t>Lake</t>
  </si>
  <si>
    <t>Main Branch
Coe Creek
Cahoon Creek</t>
  </si>
  <si>
    <t>YES, Ch. 905.07
Trees (Preservation and removal of
trees on public property)</t>
  </si>
  <si>
    <t>YES, Ch. 541.06
Property Offenses (Destruction of Shrubs, Trees, or Crops)</t>
  </si>
  <si>
    <t>Mayfield</t>
  </si>
  <si>
    <t>Boston Township</t>
  </si>
  <si>
    <t>Euclid Creek
Mill Creek
Tinkers Creek
Doan Brook
Pepper/Luce Creek</t>
  </si>
  <si>
    <t>Berea</t>
  </si>
  <si>
    <t>East Bracnh Rocky River
Chippewa Creek
Big Creek
Baldwin Creek</t>
  </si>
  <si>
    <t>Cuyahoga</t>
  </si>
  <si>
    <t>YES, Ch. 1190.04e7
Oil &amp; gas wells (Applications)</t>
  </si>
  <si>
    <t>YES, Ch. 1130
Buffering</t>
  </si>
  <si>
    <t>Franklin Township</t>
  </si>
  <si>
    <t>Olmsted Township
not available online</t>
  </si>
  <si>
    <t>Summit</t>
  </si>
  <si>
    <t>Lyndhurst</t>
  </si>
  <si>
    <t>Beachwood</t>
  </si>
  <si>
    <t>Willoughyby Hills
not available online</t>
  </si>
  <si>
    <t>Date of last Entry</t>
  </si>
  <si>
    <t>Cleveland</t>
  </si>
  <si>
    <t>Richfield Township</t>
  </si>
  <si>
    <t>YES, Ch. 1137.05
Tree regulations (Tree preservation)</t>
  </si>
  <si>
    <t>YES, Ch. 177.01
Westlake Tree Commission (Established)</t>
  </si>
  <si>
    <t>Main Branch
Coe Creek 
West Branch</t>
  </si>
  <si>
    <t>Olmsted Falls</t>
  </si>
  <si>
    <t>West Branch
Main Branch</t>
  </si>
  <si>
    <t>YES, Ch. 915.05a2C
Trees, hedges, and shrubs (Tree savings plan)</t>
  </si>
  <si>
    <t>Orange</t>
  </si>
  <si>
    <t xml:space="preserve">Forest / Tree Regulations? </t>
  </si>
  <si>
    <t>YES, Ch. 937.03 
Trees and Shrubs (Trees endagering private property; removal)</t>
  </si>
  <si>
    <t>University Heights</t>
  </si>
  <si>
    <t>Brooklyn</t>
  </si>
  <si>
    <t>Main Branch
Baldwin Creek
Abrams Creek</t>
  </si>
  <si>
    <t>Twinsburg Township</t>
  </si>
  <si>
    <t>Bratenahl</t>
  </si>
  <si>
    <t>YES, Ch. 1137.16c
General Business Districts (Surface improvemnets of parking areas)</t>
  </si>
  <si>
    <t>Northfield</t>
  </si>
  <si>
    <t>Parma Heights</t>
  </si>
  <si>
    <t>Commercial Tree Density (parking lots) Regulations?</t>
  </si>
  <si>
    <t>North Royalton</t>
  </si>
  <si>
    <t>County</t>
  </si>
  <si>
    <t>Doan Brook
Dugway Creek
Nine Mile Creek
Green Creek</t>
  </si>
  <si>
    <t>Tinkers Creek
Mill Creek</t>
  </si>
  <si>
    <t>YES, Ch. 541.06
Property Offenses (Destruction of shrubs, trees, or crops)</t>
  </si>
  <si>
    <t>Tinkers Creek</t>
  </si>
  <si>
    <t>Mill Creek
Lower Cuyahoga River
Cuyahoga River CVNP</t>
  </si>
  <si>
    <t>MENTIONED</t>
  </si>
  <si>
    <t xml:space="preserve">Cuyahoga </t>
  </si>
  <si>
    <t>YES, Ch. 541.06
Property Offenses (Destruction of trees, shrubs, and crops)</t>
  </si>
  <si>
    <t>North Randall
not available online</t>
  </si>
  <si>
    <r>
      <t xml:space="preserve">YES, Ch. 931
</t>
    </r>
    <r>
      <rPr>
        <i/>
        <u val="single"/>
        <sz val="10"/>
        <color indexed="12"/>
        <rFont val="Arial"/>
        <family val="2"/>
      </rPr>
      <t>Trees</t>
    </r>
  </si>
  <si>
    <r>
      <t xml:space="preserve">YES, Ch. 931.05a3
</t>
    </r>
    <r>
      <rPr>
        <i/>
        <u val="single"/>
        <sz val="10"/>
        <color indexed="12"/>
        <rFont val="Arial"/>
        <family val="2"/>
      </rPr>
      <t>Trees (Tree preservation)</t>
    </r>
  </si>
  <si>
    <r>
      <t xml:space="preserve">YES, Ch. 931.05a5
</t>
    </r>
    <r>
      <rPr>
        <i/>
        <u val="single"/>
        <sz val="10"/>
        <color indexed="12"/>
        <rFont val="Arial"/>
        <family val="2"/>
      </rPr>
      <t>Trees (Tree preservation)</t>
    </r>
  </si>
  <si>
    <t>YES, Ch. 1305.20a
Permits and fees (Completion bond)</t>
  </si>
  <si>
    <t>Tinkers Creek
Brandywine Creek</t>
  </si>
  <si>
    <t>Tinkers Creek
Sagamore Creek  
Cuyahoga River CVNP</t>
  </si>
  <si>
    <t>YES, Ch. 642.06
Offenses relating to property (Injuring vines, bushes, trees or crops)</t>
  </si>
  <si>
    <t>YES, Ch. 1246.05
Appeals, Variances and Amendments (Altering topography; permit required)</t>
  </si>
  <si>
    <t>YES
Not listed in ordinances</t>
  </si>
  <si>
    <t>YES, Ch. 1298.05a1
Landscaping, Screening, and Outdoor Lighting Regulations (Screening and landscaping of parking lots)</t>
  </si>
  <si>
    <t>YES, Ch. 642.04
Offenses relating to property (Injuring vines, bushes, trees or crops)</t>
  </si>
  <si>
    <r>
      <t xml:space="preserve">YES, Ch. 541.06
</t>
    </r>
    <r>
      <rPr>
        <i/>
        <u val="single"/>
        <sz val="10"/>
        <color indexed="12"/>
        <rFont val="Arial"/>
        <family val="2"/>
      </rPr>
      <t>Property Offenses (Destruction of shrubs, trees or crops)</t>
    </r>
  </si>
  <si>
    <r>
      <t xml:space="preserve">YES, Ch. 1181.04c
</t>
    </r>
    <r>
      <rPr>
        <i/>
        <u val="single"/>
        <sz val="10"/>
        <color indexed="12"/>
        <rFont val="Arial"/>
        <family val="2"/>
      </rPr>
      <t>Riparian setback (Establishemnt of a riparian setback)</t>
    </r>
  </si>
  <si>
    <r>
      <t xml:space="preserve">YES, Ch. 1181.04e3
</t>
    </r>
    <r>
      <rPr>
        <i/>
        <u val="single"/>
        <sz val="10"/>
        <color indexed="12"/>
        <rFont val="Arial"/>
        <family val="2"/>
      </rPr>
      <t>Riparian setback (Establishemnt of a riparian setback)</t>
    </r>
  </si>
  <si>
    <t>YES, Ch. 541.06
Property Offenses (Destruction of shrubs, trees or crops)</t>
  </si>
  <si>
    <r>
      <t xml:space="preserve">YES, Ch. 720.03h
</t>
    </r>
    <r>
      <rPr>
        <i/>
        <u val="single"/>
        <sz val="10"/>
        <color indexed="12"/>
        <rFont val="Arial"/>
        <family val="2"/>
      </rPr>
      <t>Site Cleared of Trees and Vegetation; Soil Disturbances (Application for permit)</t>
    </r>
  </si>
  <si>
    <r>
      <t xml:space="preserve">YES, Ch. 1151.08e3
</t>
    </r>
    <r>
      <rPr>
        <i/>
        <u val="single"/>
        <sz val="10"/>
        <color indexed="12"/>
        <rFont val="Arial"/>
        <family val="2"/>
      </rPr>
      <t>Districts and Map Established; Generally Applicable Provisions (Parking requirements)</t>
    </r>
  </si>
  <si>
    <r>
      <t xml:space="preserve">YES, Ch. 1151.05c&amp;e
</t>
    </r>
    <r>
      <rPr>
        <i/>
        <u val="single"/>
        <sz val="10"/>
        <color indexed="12"/>
        <rFont val="Arial"/>
        <family val="2"/>
      </rPr>
      <t>Districts and Map Established; Generally Applicable Provisions( Site plan review)</t>
    </r>
  </si>
  <si>
    <r>
      <t xml:space="preserve">YES, Ch. 521.12b4
</t>
    </r>
    <r>
      <rPr>
        <i/>
        <u val="single"/>
        <sz val="10"/>
        <color indexed="12"/>
        <rFont val="Arial"/>
        <family val="2"/>
      </rPr>
      <t>Health, Safety, and Sanitation (Weed cutting; tree and shrubbery trimming)</t>
    </r>
  </si>
  <si>
    <r>
      <t xml:space="preserve">YES, Ch. 1177.01
</t>
    </r>
    <r>
      <rPr>
        <i/>
        <u val="single"/>
        <sz val="10"/>
        <color indexed="12"/>
        <rFont val="Arial"/>
        <family val="2"/>
      </rPr>
      <t>Trees and Timber Cutting Regulations and Restrictions (Prohibition of tree or timber removal without permit, exemptions)</t>
    </r>
  </si>
  <si>
    <r>
      <t xml:space="preserve">QUASI, Ch. 1177.03
</t>
    </r>
    <r>
      <rPr>
        <i/>
        <u val="single"/>
        <sz val="10"/>
        <color indexed="12"/>
        <rFont val="Arial"/>
        <family val="2"/>
      </rPr>
      <t>Trees and Timber Cutting Regulations and Restrictions (Definitions)</t>
    </r>
  </si>
  <si>
    <r>
      <t xml:space="preserve">QUASI, Ch. 1177
</t>
    </r>
    <r>
      <rPr>
        <i/>
        <u val="single"/>
        <sz val="10"/>
        <color indexed="12"/>
        <rFont val="Arial"/>
        <family val="2"/>
      </rPr>
      <t>Trees and Timber Cutting Regulations and Restrictions</t>
    </r>
  </si>
  <si>
    <r>
      <t xml:space="preserve">YES, Ch. 1151.09
</t>
    </r>
    <r>
      <rPr>
        <i/>
        <u val="single"/>
        <sz val="10"/>
        <color indexed="12"/>
        <rFont val="Arial"/>
        <family val="2"/>
      </rPr>
      <t>Districts and Map Established; Generally Applicable Provisions (Landscaping requirements)</t>
    </r>
  </si>
  <si>
    <r>
      <t xml:space="preserve">YES, Ch. 157
</t>
    </r>
    <r>
      <rPr>
        <i/>
        <u val="single"/>
        <sz val="10"/>
        <color indexed="12"/>
        <rFont val="Arial"/>
        <family val="2"/>
      </rPr>
      <t>City Tree Board</t>
    </r>
  </si>
  <si>
    <r>
      <t xml:space="preserve">QUASI, Ch. 157.04
</t>
    </r>
    <r>
      <rPr>
        <i/>
        <u val="single"/>
        <sz val="10"/>
        <color indexed="12"/>
        <rFont val="Arial"/>
        <family val="2"/>
      </rPr>
      <t>City Tree Board (Duties and Responsibilities)</t>
    </r>
  </si>
  <si>
    <r>
      <t xml:space="preserve">YES, Ch. 561.06
</t>
    </r>
    <r>
      <rPr>
        <i/>
        <u val="single"/>
        <sz val="10"/>
        <color indexed="12"/>
        <rFont val="Arial"/>
        <family val="2"/>
      </rPr>
      <t>Trees, Weeds and Grass (Removal of illegally planted trees or shrubs)</t>
    </r>
  </si>
  <si>
    <r>
      <t xml:space="preserve">YES, Ch. 561
</t>
    </r>
    <r>
      <rPr>
        <i/>
        <u val="single"/>
        <sz val="10"/>
        <color indexed="12"/>
        <rFont val="Arial"/>
        <family val="2"/>
      </rPr>
      <t>Trees, Weeds, and Grass</t>
    </r>
  </si>
  <si>
    <r>
      <t xml:space="preserve">QUASI, Ch. 561.07
</t>
    </r>
    <r>
      <rPr>
        <i/>
        <u val="single"/>
        <sz val="10"/>
        <color indexed="12"/>
        <rFont val="Arial"/>
        <family val="2"/>
      </rPr>
      <t>Trees, weeds, and grass (Destruction of trees or bushes)</t>
    </r>
  </si>
  <si>
    <r>
      <t xml:space="preserve">YES, Ch. 276
</t>
    </r>
    <r>
      <rPr>
        <i/>
        <u val="single"/>
        <sz val="10"/>
        <color indexed="12"/>
        <rFont val="Arial"/>
        <family val="2"/>
      </rPr>
      <t>Tree Commission</t>
    </r>
  </si>
  <si>
    <r>
      <t xml:space="preserve">YES, Ch. 1014
</t>
    </r>
    <r>
      <rPr>
        <i/>
        <u val="single"/>
        <sz val="10"/>
        <color indexed="12"/>
        <rFont val="Arial"/>
        <family val="2"/>
      </rPr>
      <t>Trees</t>
    </r>
  </si>
  <si>
    <r>
      <t xml:space="preserve">YES, Ch. 642.06
</t>
    </r>
    <r>
      <rPr>
        <i/>
        <u val="single"/>
        <sz val="10"/>
        <color indexed="12"/>
        <rFont val="Arial"/>
        <family val="2"/>
      </rPr>
      <t>Offenses Relating to Property (njuring vines, bushes, trees or crops)</t>
    </r>
  </si>
  <si>
    <r>
      <t xml:space="preserve">YES, Ch. 1207.01c2E
</t>
    </r>
    <r>
      <rPr>
        <i/>
        <u val="single"/>
        <sz val="10"/>
        <color indexed="12"/>
        <rFont val="Arial"/>
        <family val="2"/>
      </rPr>
      <t>Zoning Development And Site Plan Standards (Maximum Impervious Surface Coverage)</t>
    </r>
  </si>
  <si>
    <r>
      <t xml:space="preserve">YES, Ch. 1207.03e1
</t>
    </r>
    <r>
      <rPr>
        <i/>
        <u val="single"/>
        <sz val="10"/>
        <color indexed="12"/>
        <rFont val="Arial"/>
        <family val="2"/>
      </rPr>
      <t>Zoning Development And Site Plan Standards (Wetland/Stream Corridor Protection)</t>
    </r>
  </si>
  <si>
    <r>
      <t xml:space="preserve">YES, Ch. 1207.03e2
</t>
    </r>
    <r>
      <rPr>
        <i/>
        <u val="single"/>
        <sz val="10"/>
        <color indexed="12"/>
        <rFont val="Arial"/>
        <family val="2"/>
      </rPr>
      <t>Zoning Development And Site Plan Standards (Wetland/Stream Corridor Protection)</t>
    </r>
  </si>
  <si>
    <r>
      <t xml:space="preserve">YES, Ch. 1207.02 Schedule A
</t>
    </r>
    <r>
      <rPr>
        <i/>
        <u val="single"/>
        <sz val="10"/>
        <color indexed="12"/>
        <rFont val="Arial"/>
        <family val="2"/>
      </rPr>
      <t>Zoning Development And Site Plan Standards (Tree and Vegetation Protection (New Construction Only))</t>
    </r>
  </si>
  <si>
    <r>
      <t xml:space="preserve">YES, Ch. 1207.04l1A
</t>
    </r>
    <r>
      <rPr>
        <i/>
        <sz val="10"/>
        <color indexed="8"/>
        <rFont val="Arial"/>
        <family val="2"/>
      </rPr>
      <t>Zoning Development And Site Plan Standards (Landscaping/Buffering)</t>
    </r>
  </si>
  <si>
    <r>
      <t xml:space="preserve">YES, Ch. 1014.05
</t>
    </r>
    <r>
      <rPr>
        <i/>
        <u val="single"/>
        <sz val="10"/>
        <color indexed="12"/>
        <rFont val="Arial"/>
        <family val="2"/>
      </rPr>
      <t>Trees (Master Street Tree Planting Plan)</t>
    </r>
  </si>
  <si>
    <r>
      <t xml:space="preserve">YES, Ch. 1207.04g2
</t>
    </r>
    <r>
      <rPr>
        <i/>
        <sz val="10"/>
        <color indexed="8"/>
        <rFont val="Arial"/>
        <family val="2"/>
      </rPr>
      <t>Zoning Development And Site Plan Standards (Landscaping/Buffering)</t>
    </r>
  </si>
  <si>
    <r>
      <t xml:space="preserve">YES, Ch. 1014.02
</t>
    </r>
    <r>
      <rPr>
        <i/>
        <u val="single"/>
        <sz val="10"/>
        <color indexed="12"/>
        <rFont val="Arial"/>
        <family val="2"/>
      </rPr>
      <t>Trees (Duties of the Arborist)</t>
    </r>
  </si>
  <si>
    <r>
      <t xml:space="preserve">YES, Ch. 1014.08
</t>
    </r>
    <r>
      <rPr>
        <i/>
        <u val="single"/>
        <sz val="10"/>
        <color indexed="12"/>
        <rFont val="Arial"/>
        <family val="2"/>
      </rPr>
      <t>Trees (Tree Removal)</t>
    </r>
  </si>
  <si>
    <r>
      <t xml:space="preserve">YES, Ch. 1014.07a
</t>
    </r>
    <r>
      <rPr>
        <i/>
        <u val="single"/>
        <sz val="10"/>
        <color indexed="12"/>
        <rFont val="Arial"/>
        <family val="2"/>
      </rPr>
      <t>Trees (Tree maintenance and preservation on city-owned property and public rights-of-way)</t>
    </r>
  </si>
  <si>
    <r>
      <t xml:space="preserve">YES, Ch. 1207.04i1
</t>
    </r>
    <r>
      <rPr>
        <i/>
        <sz val="10"/>
        <color indexed="8"/>
        <rFont val="Arial"/>
        <family val="2"/>
      </rPr>
      <t>Zoning Development And Site Plan Standards (Landscaping/Buffering)</t>
    </r>
  </si>
  <si>
    <r>
      <t>YES, Ch. 1207.04o1Bi
Z</t>
    </r>
    <r>
      <rPr>
        <i/>
        <sz val="10"/>
        <color indexed="8"/>
        <rFont val="Arial"/>
        <family val="2"/>
      </rPr>
      <t>oning Development And Site Plan Standards (Landscaping/Buffering)</t>
    </r>
  </si>
  <si>
    <r>
      <t xml:space="preserve">YES, Ch. 1207.02d3
</t>
    </r>
    <r>
      <rPr>
        <i/>
        <u val="single"/>
        <sz val="10"/>
        <color indexed="12"/>
        <rFont val="Arial"/>
        <family val="2"/>
      </rPr>
      <t>Zoning Development And Site Plan Standards (Tree and Vegetation Protection (New Construction Only))</t>
    </r>
  </si>
  <si>
    <r>
      <t xml:space="preserve">YES, Ch. 1207.02c1
</t>
    </r>
    <r>
      <rPr>
        <i/>
        <u val="single"/>
        <sz val="10"/>
        <color indexed="12"/>
        <rFont val="Arial"/>
        <family val="2"/>
      </rPr>
      <t>Zoning Development And Site Plan Standards (Tree and Vegetation Protection (New Construction Only))</t>
    </r>
  </si>
  <si>
    <r>
      <t xml:space="preserve">YES, Ch. 1016.04
</t>
    </r>
    <r>
      <rPr>
        <i/>
        <u val="single"/>
        <sz val="10"/>
        <color indexed="12"/>
        <rFont val="Arial"/>
        <family val="2"/>
      </rPr>
      <t>Use of Public Ways by Service Providers and Cable Television Providers (General public way use regulations)</t>
    </r>
  </si>
  <si>
    <r>
      <t xml:space="preserve">YES, Ch. 141
</t>
    </r>
    <r>
      <rPr>
        <i/>
        <u val="single"/>
        <sz val="10"/>
        <color indexed="12"/>
        <rFont val="Arial"/>
        <family val="2"/>
      </rPr>
      <t>Planning and Zoning Commission (Tree Board)</t>
    </r>
  </si>
  <si>
    <r>
      <t xml:space="preserve">YES, Ch. 1121.11
</t>
    </r>
    <r>
      <rPr>
        <i/>
        <u val="single"/>
        <sz val="10"/>
        <color indexed="12"/>
        <rFont val="Arial"/>
        <family val="2"/>
      </rPr>
      <t>Required Improvements (Street Tree Requirements)</t>
    </r>
  </si>
  <si>
    <r>
      <t xml:space="preserve">YES, Ch. 924.05
</t>
    </r>
    <r>
      <rPr>
        <i/>
        <u val="single"/>
        <sz val="10"/>
        <color indexed="12"/>
        <rFont val="Arial"/>
        <family val="2"/>
      </rPr>
      <t>Riparian Setbacks (Establishment of riparian setbacks)</t>
    </r>
  </si>
  <si>
    <r>
      <t xml:space="preserve">YES, Ch. 924.05e3
</t>
    </r>
    <r>
      <rPr>
        <i/>
        <u val="single"/>
        <sz val="10"/>
        <color indexed="12"/>
        <rFont val="Arial"/>
        <family val="2"/>
      </rPr>
      <t>Riparian Setbacks (Establishment of riparian setbacks)</t>
    </r>
  </si>
  <si>
    <r>
      <t xml:space="preserve">YES, Ch. 909
</t>
    </r>
    <r>
      <rPr>
        <i/>
        <u val="single"/>
        <sz val="10"/>
        <color indexed="12"/>
        <rFont val="Arial"/>
        <family val="2"/>
      </rPr>
      <t>Weeds and Trees</t>
    </r>
  </si>
  <si>
    <r>
      <t xml:space="preserve">YES, Ch. 909.01
</t>
    </r>
    <r>
      <rPr>
        <i/>
        <u val="single"/>
        <sz val="10"/>
        <color indexed="12"/>
        <rFont val="Arial"/>
        <family val="2"/>
      </rPr>
      <t>Weeds and Trees (Planting of Trees)</t>
    </r>
  </si>
  <si>
    <r>
      <t xml:space="preserve">YES, Ch. 909.05
</t>
    </r>
    <r>
      <rPr>
        <i/>
        <u val="single"/>
        <sz val="10"/>
        <color indexed="12"/>
        <rFont val="Arial"/>
        <family val="2"/>
      </rPr>
      <t>Weeds and Trees (Community tree care)</t>
    </r>
  </si>
  <si>
    <r>
      <t xml:space="preserve">QUASI, Ch. 909.03
</t>
    </r>
    <r>
      <rPr>
        <i/>
        <u val="single"/>
        <sz val="10"/>
        <color indexed="12"/>
        <rFont val="Arial"/>
        <family val="2"/>
      </rPr>
      <t>Weeds and Trees (Dead or diseased trees)</t>
    </r>
  </si>
  <si>
    <t xml:space="preserve">Destruction of Trees or Shrubs? </t>
  </si>
  <si>
    <t>YES, Ch. 276
Tree Commission</t>
  </si>
  <si>
    <t>YES, Ch. 1207.04o1Bi
Zoning Development And Site Plan Standards (Landscaping/Buffering)</t>
  </si>
  <si>
    <t>YES, Ch. 1207.04i1
Zoning Development And Site Plan Standards (Landscaping/Buffering)</t>
  </si>
  <si>
    <t>YES, Ch. 1207.04l1A
Zoning Development And Site Plan Standards (Landscaping/Buffering)</t>
  </si>
  <si>
    <t>YES, Ch. 1207.04g2
Zoning Development And Site Plan Standards (Landscaping/Buffering)</t>
  </si>
  <si>
    <t>YES, Ch. 141
Planning and Zoning Commission (Tree Board)</t>
  </si>
  <si>
    <t>YES, Ch. 924.05
Riparian Setbacks (Establishment of riparian setbacks)</t>
  </si>
  <si>
    <t>YES, Ch. 924.05e3
Riparian Setbacks (Establishment of riparian setbacks)</t>
  </si>
  <si>
    <t>YES, Ch. 909
Weeds and Trees</t>
  </si>
  <si>
    <t>YES, Ch. 1121.11
Required Improvements (Street Tree Requirements)</t>
  </si>
  <si>
    <t>YES, Ch. 1172.02a8
Architectural Design Standards (Applicable City-wide standards)</t>
  </si>
  <si>
    <t>YES, Ch. 1171.11e2
Supplementary Regulations (Off-street parking)</t>
  </si>
  <si>
    <t>QUASI, Ch. 909.03
Weeds and Trees (Dead or diseased trees)</t>
  </si>
  <si>
    <t>YES, Ch. 1121.04
Required Improvements (Seeding and protecting)</t>
  </si>
  <si>
    <t>YES, Ch. 1172.02a6
Architectural Design Standards (Applicable City-wide standards)</t>
  </si>
  <si>
    <t>QUASI, Ch. 1183.01b5C
Improvement Requirements and Spcifications (Required Improvements)</t>
  </si>
  <si>
    <t>YES, Ch. 1183.01b5C
Improvement Requirements and Spcifications (Required Improvements)</t>
  </si>
  <si>
    <t>YES, Ch. 1183.01b5B
Improvement Requirements and Spcifications (Required Improvements)</t>
  </si>
  <si>
    <t>YES, Ch. 1183.01b5
Improvement Requirements and Spcifications (Required Improvements)</t>
  </si>
  <si>
    <t>QUASI, Ch. 561.07
Trees, weeds, and grass (Destruction of trees or bushes)</t>
  </si>
  <si>
    <t>YES, Ch. 561
Trees, Weeds, and Grass</t>
  </si>
  <si>
    <t>YES, Ch. 561.07
Trees, Weeds and Grass (Removal of illegally planted trees or shrubs)</t>
  </si>
  <si>
    <t>QUASI, Ch. 157.04
City Tree Board (Duties and Responsibilities)</t>
  </si>
  <si>
    <t>YES, Section 702
Parking, Loading, Landscaping, and Buffering Requirements (Landscaping Requirements)</t>
  </si>
  <si>
    <t>YES, Ch. 1193 Topsoil Removal</t>
  </si>
  <si>
    <t>YES, Ch. 541.06
Offenses Related to Property (Injuring vines, bushes, trees, or crops)</t>
  </si>
  <si>
    <t>YES, Ch. 1155.08
Fences, Landscaping and Screening Requirements (Landscaping and screening requirements)</t>
  </si>
  <si>
    <t>QUASI, Ch, 1301
Building inspector (Established duties)</t>
  </si>
  <si>
    <t>Medina</t>
  </si>
  <si>
    <t>Sharon Township</t>
  </si>
  <si>
    <t>Granger Township</t>
  </si>
  <si>
    <t>MENTIONED, Ch 610-8A1a3
R-PRD (Project Review Procedures)</t>
  </si>
  <si>
    <t>MENTIONED, Ch. 610-8A1a3
R-PRD (Project Review Procedures)</t>
  </si>
  <si>
    <t>YES, Ch. 604-4B4
General Commercial District (Landscape Material Size Standard)</t>
  </si>
  <si>
    <t>YES, Ch. 604-4B5d
General Commercial District (Interior Landscape - Parking Lot)</t>
  </si>
  <si>
    <t>YES, Ch. 604-4B5c2
General Commercial District (Screening)</t>
  </si>
  <si>
    <t>QUASI, Ch. 800-9A4 
Conditional Zoning Certificates (Conditions)</t>
  </si>
  <si>
    <t>YES, Ch. 604-4B
General Commercial District (Landscaping Standard)</t>
  </si>
  <si>
    <t>MENTIONED, Ch. 701F1d
Administration (Site Development Plans)</t>
  </si>
  <si>
    <t>YES, Ch. 303 (G)
Local Commercial District (Landscaping Standards)</t>
  </si>
  <si>
    <t>YES, Ch. 303.G4
Local Commercial District (Landscape Material Size)</t>
  </si>
  <si>
    <t>YES, Ch. 303.G5c
Local Commercial District (Landscape Material Quantity Standard)</t>
  </si>
  <si>
    <t>YES, Ch. 303.G5d
Local Commercial District (Interior Landscaping Parking Lot)</t>
  </si>
  <si>
    <t>YES, Ch. 1468 Lawns and Landscaping</t>
  </si>
  <si>
    <t>Furnace Run
Yellow Creek
Cuayahoga River Mainstem Tributaries</t>
  </si>
  <si>
    <t>Chippewa Creek
Furnace Run
Cuayahoga River Mainstem Tributaries</t>
  </si>
  <si>
    <t>Chippewa Creek
West Creek
Furnace Run
Cuayahoga River Mainstem Tributaries
East Branch Rocky River</t>
  </si>
  <si>
    <t>Richfield (Village of)</t>
  </si>
  <si>
    <t xml:space="preserve">
Furnace Run
Yellow Creek
Cuayahoga River Mainstem Tributaries</t>
  </si>
  <si>
    <t>Yellow Creek
Rocky River
Tuscarawas River</t>
  </si>
  <si>
    <t>Fairlawn</t>
  </si>
  <si>
    <t>Copley Township</t>
  </si>
  <si>
    <t>Yellow Creek
Tuscarawas River</t>
  </si>
  <si>
    <t>Watersheds</t>
  </si>
  <si>
    <t>YES, Ch. 1272.06
OC-1/OC-2 Open Space/Conservation District (Open Space Requirements)</t>
  </si>
  <si>
    <t>YES, Ch. 642.06
Offenses Relating to Property (Injuring vines, bushes, trees, or crops)</t>
  </si>
  <si>
    <t>YES, Ch. 1296 
Landscaping and Screening Requirements</t>
  </si>
  <si>
    <t>YES, Ch. 1296.05 
Landscaping and Screening Requirements (Screening and Landscaping of Parking Lots)</t>
  </si>
  <si>
    <t>YES, Ch. 676.03 
Shrubs and vegetation (Noncompliance; remedy of City)</t>
  </si>
  <si>
    <t>YES, Ch. 678
Nuisance Trees and Firewood and Dangerous Trees</t>
  </si>
  <si>
    <t>YES, Ch. 1296.08 
Landscaping and Screening Requirements (General Requirements)</t>
  </si>
  <si>
    <t>YES, Ch. 1296.06 
Landscaping and Screening Requirements (Buffering and Screening between Districts and Uses.)</t>
  </si>
  <si>
    <t>YES, Ch. 678.01
Nuisance Trees and Firewood and Dangerous Trees (Enforcement by Service Director)</t>
  </si>
  <si>
    <t>QUASI, Ch. 1032
Stree Lawn Areas</t>
  </si>
  <si>
    <t>QUASI, Ch. 1296.01d3
Landscaping and screening requirements (Intent)</t>
  </si>
  <si>
    <t>YES, Article 15 
Riparian Setback Development</t>
  </si>
  <si>
    <t>YES, Article 1501.4E3 Riparian Setback Development (Establishment of a Riaprian Setback)</t>
  </si>
  <si>
    <t>YESm Article 601-4H 
Parking and Loading Requirements (General Requirements)</t>
  </si>
  <si>
    <t>QUASI Section 451-6 
Planned residential development district (supplemental regulations)</t>
  </si>
  <si>
    <t>YES, Section 802-2 (140E)
Regulations pertaining to conditionally permissible uses as listed in all districts</t>
  </si>
  <si>
    <t>QUASI, Ch. 1311.10b5
Storm Water (Post-construction watery quality control requirements)</t>
  </si>
  <si>
    <t>Furnace Run
Cuayahoga River Mainstem Tributaries</t>
  </si>
  <si>
    <r>
      <t xml:space="preserve">YES, Ch. 1172.02a8
</t>
    </r>
    <r>
      <rPr>
        <i/>
        <u val="single"/>
        <sz val="10"/>
        <color indexed="12"/>
        <rFont val="Arial"/>
        <family val="2"/>
      </rPr>
      <t>Architectural Design Standards (Applicable City-wide standards)</t>
    </r>
  </si>
  <si>
    <r>
      <t xml:space="preserve">YES, Ch. 1171.11e2
</t>
    </r>
    <r>
      <rPr>
        <i/>
        <u val="single"/>
        <sz val="10"/>
        <color indexed="12"/>
        <rFont val="Arial"/>
        <family val="2"/>
      </rPr>
      <t>Supplementary Regulations (Off-street parking)</t>
    </r>
  </si>
  <si>
    <r>
      <t xml:space="preserve">YES, Ch. 1172.02a6
</t>
    </r>
    <r>
      <rPr>
        <i/>
        <u val="single"/>
        <sz val="10"/>
        <color indexed="12"/>
        <rFont val="Arial"/>
        <family val="2"/>
      </rPr>
      <t>Architectural Design Standards (Applicable City-wide standards)</t>
    </r>
  </si>
  <si>
    <r>
      <t xml:space="preserve">YES, Ch. 1121.04
</t>
    </r>
    <r>
      <rPr>
        <i/>
        <u val="single"/>
        <sz val="10"/>
        <color indexed="12"/>
        <rFont val="Arial"/>
        <family val="2"/>
      </rPr>
      <t>Required Improvements (Seeding and protecting)</t>
    </r>
  </si>
  <si>
    <r>
      <t>YES, Ch. 1252.05</t>
    </r>
    <r>
      <rPr>
        <i/>
        <sz val="10"/>
        <color indexed="8"/>
        <rFont val="Times New Roman"/>
        <family val="1"/>
      </rPr>
      <t xml:space="preserve">
Riparian and wetland setback (Establishment of designated watercourses and riparian setbacks)</t>
    </r>
  </si>
  <si>
    <r>
      <t>YES, Ch. 1252.02</t>
    </r>
    <r>
      <rPr>
        <i/>
        <sz val="10"/>
        <color indexed="8"/>
        <rFont val="Times New Roman"/>
        <family val="1"/>
      </rPr>
      <t xml:space="preserve">
Riparian and wetland setbacks (Establishment of wetland setbacks)</t>
    </r>
  </si>
  <si>
    <r>
      <rPr>
        <b/>
        <sz val="10"/>
        <color indexed="8"/>
        <rFont val="Times New Roman"/>
        <family val="2"/>
      </rPr>
      <t>YES, Ch. 1024</t>
    </r>
    <r>
      <rPr>
        <sz val="10"/>
        <color indexed="8"/>
        <rFont val="Times New Roman"/>
        <family val="2"/>
      </rPr>
      <t xml:space="preserve">
</t>
    </r>
    <r>
      <rPr>
        <i/>
        <sz val="10"/>
        <color indexed="8"/>
        <rFont val="Times New Roman"/>
        <family val="1"/>
      </rPr>
      <t>Trees and shrubbery</t>
    </r>
  </si>
  <si>
    <r>
      <rPr>
        <b/>
        <sz val="10"/>
        <color indexed="8"/>
        <rFont val="Times New Roman"/>
        <family val="2"/>
      </rPr>
      <t>QUASI, Ch. 1024.01</t>
    </r>
    <r>
      <rPr>
        <i/>
        <sz val="10"/>
        <color indexed="8"/>
        <rFont val="Times New Roman"/>
        <family val="1"/>
      </rPr>
      <t xml:space="preserve">
Trees and shrubbery (Planting; permit required; application)</t>
    </r>
  </si>
  <si>
    <r>
      <t>YES, Ch. 1248.07</t>
    </r>
    <r>
      <rPr>
        <i/>
        <sz val="10"/>
        <color indexed="8"/>
        <rFont val="Times New Roman"/>
        <family val="1"/>
      </rPr>
      <t xml:space="preserve">
Design standards (Screening and landscaping)</t>
    </r>
  </si>
  <si>
    <r>
      <rPr>
        <b/>
        <sz val="10"/>
        <color indexed="8"/>
        <rFont val="Times New Roman"/>
        <family val="2"/>
      </rPr>
      <t>YES, Ch. 1024.02</t>
    </r>
    <r>
      <rPr>
        <sz val="10"/>
        <color indexed="8"/>
        <rFont val="Times New Roman"/>
        <family val="2"/>
      </rPr>
      <t xml:space="preserve">
</t>
    </r>
    <r>
      <rPr>
        <i/>
        <sz val="10"/>
        <color indexed="8"/>
        <rFont val="Times New Roman"/>
        <family val="1"/>
      </rPr>
      <t>Trees and shrubbery (Removal or cutting down; permit required)</t>
    </r>
  </si>
  <si>
    <r>
      <rPr>
        <b/>
        <sz val="10"/>
        <color indexed="8"/>
        <rFont val="Times New Roman"/>
        <family val="2"/>
      </rPr>
      <t>YES, Ch 642.04</t>
    </r>
    <r>
      <rPr>
        <sz val="10"/>
        <color indexed="8"/>
        <rFont val="Times New Roman"/>
        <family val="2"/>
      </rPr>
      <t xml:space="preserve">
</t>
    </r>
    <r>
      <rPr>
        <i/>
        <sz val="10"/>
        <color indexed="8"/>
        <rFont val="Times New Roman"/>
        <family val="1"/>
      </rPr>
      <t>Offenses relating to property (Injuring vines, bushes, trees or crops)</t>
    </r>
  </si>
  <si>
    <r>
      <t xml:space="preserve">YES, Ch. 1024
</t>
    </r>
    <r>
      <rPr>
        <i/>
        <sz val="10"/>
        <color indexed="8"/>
        <rFont val="Times New Roman"/>
        <family val="1"/>
      </rPr>
      <t>Trees and shrubbery</t>
    </r>
  </si>
  <si>
    <r>
      <t>QUASI, Ch. 1024.01</t>
    </r>
    <r>
      <rPr>
        <i/>
        <sz val="10"/>
        <color indexed="8"/>
        <rFont val="Times New Roman"/>
        <family val="1"/>
      </rPr>
      <t xml:space="preserve">
Trees and shrubbery (Planting; permit required; application)</t>
    </r>
  </si>
  <si>
    <r>
      <t xml:space="preserve">YES, Ch. 1024.02
</t>
    </r>
    <r>
      <rPr>
        <i/>
        <sz val="10"/>
        <color indexed="8"/>
        <rFont val="Times New Roman"/>
        <family val="1"/>
      </rPr>
      <t>Trees and shrubbery (Removal or cutting down; permit required)</t>
    </r>
  </si>
  <si>
    <r>
      <t xml:space="preserve">YES, Ch 642.04
</t>
    </r>
    <r>
      <rPr>
        <i/>
        <sz val="10"/>
        <color indexed="8"/>
        <rFont val="Times New Roman"/>
        <family val="1"/>
      </rPr>
      <t>Offenses relating to property (Injuring vines, bushes, trees or crops)</t>
    </r>
  </si>
  <si>
    <t xml:space="preserve">Brandywine </t>
  </si>
  <si>
    <t>Summitt</t>
  </si>
  <si>
    <r>
      <t xml:space="preserve">QUASI, Ch. 320.02G
</t>
    </r>
    <r>
      <rPr>
        <i/>
        <sz val="10"/>
        <color indexed="8"/>
        <rFont val="Arial"/>
        <family val="2"/>
      </rPr>
      <t>Planned Residential Development Regulations (Approval of planned residential developments)</t>
    </r>
  </si>
  <si>
    <r>
      <t xml:space="preserve">YES, Ch. 430.03
</t>
    </r>
    <r>
      <rPr>
        <i/>
        <sz val="10"/>
        <color indexed="8"/>
        <rFont val="Arial"/>
        <family val="2"/>
      </rPr>
      <t>Landscaping and Screening Requirements (Screening and landscaping of parking lots)</t>
    </r>
  </si>
  <si>
    <r>
      <t xml:space="preserve">YES, Ch. 430.02
</t>
    </r>
    <r>
      <rPr>
        <i/>
        <sz val="10"/>
        <color indexed="8"/>
        <rFont val="Arial"/>
        <family val="2"/>
      </rPr>
      <t>Landscaping and Screening Requirements (Landscaping along the street frontage)</t>
    </r>
  </si>
  <si>
    <r>
      <t xml:space="preserve">YES, Ch. 430
</t>
    </r>
    <r>
      <rPr>
        <i/>
        <sz val="10"/>
        <color indexed="8"/>
        <rFont val="Arial"/>
        <family val="2"/>
      </rPr>
      <t>Landscaping and Screening requirements</t>
    </r>
  </si>
  <si>
    <r>
      <t xml:space="preserve">QUASI, Ch. 320.07H2b
</t>
    </r>
    <r>
      <rPr>
        <i/>
        <sz val="10"/>
        <color indexed="8"/>
        <rFont val="Arial"/>
        <family val="2"/>
      </rPr>
      <t>Planned Residential Development Regulations (Development and Site Planning Standards)</t>
    </r>
  </si>
  <si>
    <r>
      <t xml:space="preserve">YES, Ch. 430.06A
</t>
    </r>
    <r>
      <rPr>
        <i/>
        <sz val="10"/>
        <color indexed="8"/>
        <rFont val="Arial"/>
        <family val="2"/>
      </rPr>
      <t>Landscaping and Screening Requirements (Landscaping and maintenance of yards)</t>
    </r>
  </si>
  <si>
    <r>
      <t xml:space="preserve">YES, Ch. 430.06B
</t>
    </r>
    <r>
      <rPr>
        <i/>
        <sz val="10"/>
        <color indexed="8"/>
        <rFont val="Arial"/>
        <family val="2"/>
      </rPr>
      <t>Landscaping and Screening Requirements (Landscaping and maintenance of yards)</t>
    </r>
  </si>
  <si>
    <r>
      <t xml:space="preserve">QUASI, Ch. 610.10A
</t>
    </r>
    <r>
      <rPr>
        <i/>
        <sz val="10"/>
        <color indexed="8"/>
        <rFont val="Arial"/>
        <family val="2"/>
      </rPr>
      <t>Zoning Certificates (Zoning Certificate for Land Disturbance)</t>
    </r>
  </si>
  <si>
    <r>
      <t xml:space="preserve">YES, Ch. 430.02A
</t>
    </r>
    <r>
      <rPr>
        <i/>
        <sz val="10"/>
        <color indexed="8"/>
        <rFont val="Arial"/>
        <family val="2"/>
      </rPr>
      <t>Landscaping and Screening Requirements (Landscaping along the street frontage)</t>
    </r>
  </si>
  <si>
    <r>
      <t xml:space="preserve">QUASI, Ch. 610.10E
</t>
    </r>
    <r>
      <rPr>
        <i/>
        <sz val="10"/>
        <color indexed="8"/>
        <rFont val="Arial"/>
        <family val="2"/>
      </rPr>
      <t>Zoning Certificates (Zoning Certificate for Land Disturbance)</t>
    </r>
  </si>
  <si>
    <t>Oakwood Village</t>
  </si>
  <si>
    <r>
      <t xml:space="preserve">YES, Ch. 931.08
</t>
    </r>
    <r>
      <rPr>
        <i/>
        <u val="single"/>
        <sz val="10"/>
        <color indexed="12"/>
        <rFont val="Arial"/>
        <family val="2"/>
      </rPr>
      <t>Trees (Master Street Tree Plan)</t>
    </r>
  </si>
  <si>
    <r>
      <t xml:space="preserve">YES, Ch. 931.06
</t>
    </r>
    <r>
      <rPr>
        <i/>
        <u val="single"/>
        <sz val="10"/>
        <color indexed="12"/>
        <rFont val="Arial"/>
        <family val="2"/>
      </rPr>
      <t>Trees (Minimum tree standards)</t>
    </r>
  </si>
  <si>
    <r>
      <t xml:space="preserve">YES, Ch. 931.07
</t>
    </r>
    <r>
      <rPr>
        <i/>
        <u val="single"/>
        <sz val="10"/>
        <color indexed="12"/>
        <rFont val="Arial"/>
        <family val="2"/>
      </rPr>
      <t>Trees (Front yard tree requirement)</t>
    </r>
  </si>
  <si>
    <r>
      <t xml:space="preserve">YES, Ch. 1165.04d
</t>
    </r>
    <r>
      <rPr>
        <i/>
        <u val="single"/>
        <sz val="10"/>
        <color indexed="12"/>
        <rFont val="Arial"/>
        <family val="2"/>
      </rPr>
      <t>Residential districts (Acessory uses)</t>
    </r>
  </si>
  <si>
    <r>
      <t xml:space="preserve">YES, Ch. 1169.06b
</t>
    </r>
    <r>
      <rPr>
        <i/>
        <u val="single"/>
        <sz val="10"/>
        <color indexed="12"/>
        <rFont val="Arial"/>
        <family val="2"/>
      </rPr>
      <t>Business Districts (Yard regulations for Business Districts)</t>
    </r>
  </si>
  <si>
    <r>
      <t xml:space="preserve">YES, Ch. 921.04b
</t>
    </r>
    <r>
      <rPr>
        <i/>
        <u val="single"/>
        <sz val="10"/>
        <color indexed="12"/>
        <rFont val="Arial"/>
        <family val="2"/>
      </rPr>
      <t>Street excavations (Restoration; bond proceeds)</t>
    </r>
  </si>
  <si>
    <r>
      <t xml:space="preserve">YES, Ch. 931.03e
</t>
    </r>
    <r>
      <rPr>
        <i/>
        <u val="single"/>
        <sz val="10"/>
        <color indexed="12"/>
        <rFont val="Arial"/>
        <family val="2"/>
      </rPr>
      <t>Trees (Applicability)</t>
    </r>
  </si>
  <si>
    <r>
      <t xml:space="preserve">YES, Ch. 1190.09b1
</t>
    </r>
    <r>
      <rPr>
        <i/>
        <u val="single"/>
        <sz val="10"/>
        <color indexed="12"/>
        <rFont val="Arial"/>
        <family val="2"/>
      </rPr>
      <t>Erosion and Sediment Control (Performance Standards)</t>
    </r>
  </si>
  <si>
    <r>
      <t xml:space="preserve">YES, Ch. 937.04
</t>
    </r>
    <r>
      <rPr>
        <i/>
        <u val="single"/>
        <sz val="10"/>
        <color indexed="12"/>
        <rFont val="Arial"/>
        <family val="2"/>
      </rPr>
      <t>Riparian Setback Regulations (Riparian setback established)</t>
    </r>
  </si>
  <si>
    <r>
      <t xml:space="preserve">YES, Ch. 937.04E3
</t>
    </r>
    <r>
      <rPr>
        <i/>
        <u val="single"/>
        <sz val="10"/>
        <color indexed="12"/>
        <rFont val="Arial"/>
        <family val="2"/>
      </rPr>
      <t>Riparian Setback Regulations (Riparian setback established)</t>
    </r>
  </si>
  <si>
    <r>
      <t xml:space="preserve">YES, Zoning Resolutions Ch. 22.3c
</t>
    </r>
    <r>
      <rPr>
        <i/>
        <u val="single"/>
        <sz val="10"/>
        <color indexed="12"/>
        <rFont val="Arial"/>
        <family val="2"/>
      </rPr>
      <t>Riparian Setback Regulations (Establishment of Riparian Setbacks)</t>
    </r>
  </si>
  <si>
    <r>
      <t xml:space="preserve">YES, Zoning Resolutions Ch. 22.3e3
</t>
    </r>
    <r>
      <rPr>
        <i/>
        <u val="single"/>
        <sz val="10"/>
        <color indexed="12"/>
        <rFont val="Arial"/>
        <family val="2"/>
      </rPr>
      <t>Riparian Setback Regulations (Establishment of Riparian Setbacks)</t>
    </r>
  </si>
  <si>
    <r>
      <t xml:space="preserve">YES, Zoning Resolution Ch, 17.14
</t>
    </r>
    <r>
      <rPr>
        <i/>
        <u val="single"/>
        <sz val="10"/>
        <color indexed="12"/>
        <rFont val="Arial"/>
        <family val="2"/>
      </rPr>
      <t>Gerneral Provisions (Top soil)</t>
    </r>
  </si>
  <si>
    <r>
      <t xml:space="preserve">YES, Zoning Resolutions Ch. 13.13c
</t>
    </r>
    <r>
      <rPr>
        <i/>
        <u val="single"/>
        <sz val="10"/>
        <color indexed="12"/>
        <rFont val="Arial"/>
        <family val="2"/>
      </rPr>
      <t>Neighborhood Commercial District (General Requirements for Landscaping for Parking Lots)</t>
    </r>
  </si>
  <si>
    <r>
      <t xml:space="preserve">YES, Zoning Resolutions Ch. 13.11
</t>
    </r>
    <r>
      <rPr>
        <i/>
        <u val="single"/>
        <sz val="10"/>
        <color indexed="12"/>
        <rFont val="Arial"/>
        <family val="2"/>
      </rPr>
      <t>Neighborhood Commercial District (Buffer Area)</t>
    </r>
  </si>
  <si>
    <r>
      <t xml:space="preserve">YES, Zoning Resolutions Ch. 16.15g
</t>
    </r>
    <r>
      <rPr>
        <i/>
        <u val="single"/>
        <sz val="10"/>
        <color indexed="12"/>
        <rFont val="Arial"/>
        <family val="2"/>
      </rPr>
      <t>Planned Residential Development Overlay District (Natural Features, Landscaping, and Lawns)</t>
    </r>
  </si>
  <si>
    <r>
      <t xml:space="preserve">QUASI, Zoning Regulations Ch. 14.14
</t>
    </r>
    <r>
      <rPr>
        <i/>
        <u val="single"/>
        <sz val="10"/>
        <color indexed="12"/>
        <rFont val="Arial"/>
        <family val="2"/>
      </rPr>
      <t>Planned Unit Development District (Minimum Landscaping Requirements)</t>
    </r>
  </si>
  <si>
    <r>
      <t xml:space="preserve">YES, Zoning Regulations Ch. 5.6 I
</t>
    </r>
    <r>
      <rPr>
        <i/>
        <u val="single"/>
        <sz val="10"/>
        <color indexed="12"/>
        <rFont val="Arial"/>
        <family val="2"/>
      </rPr>
      <t>Commercial District (Site Plan Review)</t>
    </r>
  </si>
  <si>
    <r>
      <t xml:space="preserve">YES, Zoning Regulations Ch. 5.6 C&amp;E 
</t>
    </r>
    <r>
      <rPr>
        <i/>
        <u val="single"/>
        <sz val="10"/>
        <color indexed="12"/>
        <rFont val="Arial"/>
        <family val="2"/>
      </rPr>
      <t>Commercial District (Site Plan Review)</t>
    </r>
  </si>
  <si>
    <r>
      <t xml:space="preserve">YES, Zoning Regulations Ch. 24.14c
</t>
    </r>
    <r>
      <rPr>
        <i/>
        <u val="single"/>
        <sz val="10"/>
        <color indexed="12"/>
        <rFont val="Arial"/>
        <family val="2"/>
      </rPr>
      <t>Category 2 Use Development (Natural Features, Landscaping, and Lawns)</t>
    </r>
  </si>
  <si>
    <r>
      <t xml:space="preserve">YES, Zoning Regulations Ch. 24.14b
</t>
    </r>
    <r>
      <rPr>
        <i/>
        <u val="single"/>
        <sz val="10"/>
        <color indexed="12"/>
        <rFont val="Arial"/>
        <family val="2"/>
      </rPr>
      <t>Category 2 Use Development (Natural Features, Landscaping, and Lawns)</t>
    </r>
  </si>
  <si>
    <r>
      <t xml:space="preserve">QUASI, Ch. 1301.01
</t>
    </r>
    <r>
      <rPr>
        <i/>
        <u val="single"/>
        <sz val="10"/>
        <color indexed="12"/>
        <rFont val="Arial"/>
        <family val="2"/>
      </rPr>
      <t>Building Inspector (Established Duties)</t>
    </r>
  </si>
  <si>
    <r>
      <t xml:space="preserve">DEFINED, Ch. 1192.02
</t>
    </r>
    <r>
      <rPr>
        <i/>
        <u val="single"/>
        <sz val="10"/>
        <color indexed="12"/>
        <rFont val="Arial"/>
        <family val="2"/>
      </rPr>
      <t>Comprehensive Storm Water Management (Definitions)</t>
    </r>
  </si>
  <si>
    <r>
      <t xml:space="preserve">MENTIONED, Ch. 931.10
</t>
    </r>
    <r>
      <rPr>
        <i/>
        <u val="single"/>
        <sz val="10"/>
        <color indexed="12"/>
        <rFont val="Arial"/>
        <family val="2"/>
      </rPr>
      <t>Trees (Plan Submission and Approval)</t>
    </r>
  </si>
  <si>
    <r>
      <t xml:space="preserve">MENTIONED, Ch. 149.09b
</t>
    </r>
    <r>
      <rPr>
        <i/>
        <u val="single"/>
        <sz val="10"/>
        <color indexed="12"/>
        <rFont val="Arial"/>
        <family val="2"/>
      </rPr>
      <t>Fees and Deposits (Planning Commission Fees and Deposits)</t>
    </r>
  </si>
  <si>
    <t>MENTIONED, Ch. 929.04
Trees (Master Tree Plan)</t>
  </si>
  <si>
    <r>
      <t xml:space="preserve">YES, Ch. 929
</t>
    </r>
    <r>
      <rPr>
        <i/>
        <u val="single"/>
        <sz val="10"/>
        <color indexed="12"/>
        <rFont val="Arial"/>
        <family val="2"/>
      </rPr>
      <t>Trees</t>
    </r>
  </si>
  <si>
    <r>
      <t xml:space="preserve">YES, Ch. 929.06
</t>
    </r>
    <r>
      <rPr>
        <i/>
        <u val="single"/>
        <sz val="10"/>
        <color indexed="12"/>
        <rFont val="Arial"/>
        <family val="2"/>
      </rPr>
      <t>Trees (Planting)</t>
    </r>
  </si>
  <si>
    <r>
      <t xml:space="preserve">YES, Ch. 929.07
</t>
    </r>
    <r>
      <rPr>
        <i/>
        <u val="single"/>
        <sz val="10"/>
        <color indexed="12"/>
        <rFont val="Arial"/>
        <family val="2"/>
      </rPr>
      <t>Trees (Spacing)</t>
    </r>
  </si>
  <si>
    <r>
      <t xml:space="preserve">YES, Ch. 1347.05a3
</t>
    </r>
    <r>
      <rPr>
        <i/>
        <u val="single"/>
        <sz val="10"/>
        <color indexed="12"/>
        <rFont val="Arial"/>
        <family val="2"/>
      </rPr>
      <t>Tree Regulations (Tree Preservation)</t>
    </r>
  </si>
  <si>
    <r>
      <t xml:space="preserve">YES, Ch. 1347.06
</t>
    </r>
    <r>
      <rPr>
        <i/>
        <u val="single"/>
        <sz val="10"/>
        <color indexed="12"/>
        <rFont val="Arial"/>
        <family val="2"/>
      </rPr>
      <t>Tree Regulations (Minimum Tree Standards)</t>
    </r>
  </si>
  <si>
    <r>
      <t xml:space="preserve">MENTIONED, Ch. 1343.09 (Post Construction Water Quality Practices)
</t>
    </r>
    <r>
      <rPr>
        <i/>
        <u val="single"/>
        <sz val="10"/>
        <color indexed="12"/>
        <rFont val="Arial"/>
        <family val="2"/>
      </rPr>
      <t>Erosion and Sediment Control and Post Construction (Performance Standards)</t>
    </r>
  </si>
  <si>
    <r>
      <t xml:space="preserve">MENTIONED, Ch. 1347.01
</t>
    </r>
    <r>
      <rPr>
        <i/>
        <u val="single"/>
        <sz val="10"/>
        <color indexed="12"/>
        <rFont val="Arial"/>
        <family val="2"/>
      </rPr>
      <t>Tree Regulations (Purpose)</t>
    </r>
  </si>
  <si>
    <r>
      <t xml:space="preserve">YES, Ch. 929.04
</t>
    </r>
    <r>
      <rPr>
        <i/>
        <u val="single"/>
        <sz val="10"/>
        <color indexed="12"/>
        <rFont val="Arial"/>
        <family val="2"/>
      </rPr>
      <t>Trees (Master Tree Plan)</t>
    </r>
  </si>
  <si>
    <r>
      <t xml:space="preserve">YES, Ch. 929.12
</t>
    </r>
    <r>
      <rPr>
        <i/>
        <u val="single"/>
        <sz val="10"/>
        <color indexed="12"/>
        <rFont val="Arial"/>
        <family val="2"/>
      </rPr>
      <t>Trees (Removal, Replanting and Replacement of Public Trees)</t>
    </r>
  </si>
  <si>
    <r>
      <t xml:space="preserve">YES, Ch. 929.15
</t>
    </r>
    <r>
      <rPr>
        <i/>
        <u val="single"/>
        <sz val="10"/>
        <color indexed="12"/>
        <rFont val="Arial"/>
        <family val="2"/>
      </rPr>
      <t>Trees ( Dead or diseased tree removal on private property)</t>
    </r>
  </si>
  <si>
    <r>
      <t xml:space="preserve">YES, Ch. 929.16
</t>
    </r>
    <r>
      <rPr>
        <i/>
        <u val="single"/>
        <sz val="10"/>
        <color indexed="12"/>
        <rFont val="Arial"/>
        <family val="2"/>
      </rPr>
      <t>Trees (Abuse and/or mutilation of  public trees)</t>
    </r>
  </si>
  <si>
    <r>
      <t xml:space="preserve">QUASI, Ch. 735.05
</t>
    </r>
    <r>
      <rPr>
        <i/>
        <u val="single"/>
        <sz val="10"/>
        <color indexed="12"/>
        <rFont val="Arial"/>
        <family val="2"/>
      </rPr>
      <t>Drilling Operations (Restoration of Land Required)</t>
    </r>
  </si>
  <si>
    <r>
      <t xml:space="preserve">YES, Ch. 1341.04e
</t>
    </r>
    <r>
      <rPr>
        <i/>
        <u val="single"/>
        <sz val="10"/>
        <color indexed="12"/>
        <rFont val="Arial"/>
        <family val="2"/>
      </rPr>
      <t>Site Development Regulations (Site plan requirements for other development)</t>
    </r>
  </si>
  <si>
    <t>YES, Ch. 1225.05
Riparian Setbacks (Establishment of Riparian Setbacks)</t>
  </si>
  <si>
    <t>YES, Ch. 1225.05b4
Riparian Setbacks (Establishment of Riparian Setbacks)</t>
  </si>
  <si>
    <t>YES, Ch. 1026
Trees</t>
  </si>
  <si>
    <t>YES, Ch. 1280.03i
Landscaping and Environmental Preservation (Standards for Landscaping and Buffer Strips)</t>
  </si>
  <si>
    <t>YES, Ch. 1280.03g
Landscaping and Environmental Preservation (Standards for Landscaping and Buffer Strips)</t>
  </si>
  <si>
    <t>MENTIONED, Ch. 1280.02
Landscaping and Environmental Preservation (General Provisions)</t>
  </si>
  <si>
    <t>YES, Ch. 1026.01
Trees (Killing or Removal of Trees; permit required)</t>
  </si>
  <si>
    <t>YES, Ch. 1280.05a
Landscaping and Environmental Preservation (Removal of Trees; requirements before permit issued)</t>
  </si>
  <si>
    <t>YES, Ch. 1280.05b7
Landscaping and Environmental Preservation (Removal of Trees; requirements before permit issued)</t>
  </si>
  <si>
    <t>YES, Ch. 1280.04a9
Landscaping and Environmental Preservation (Removal of Soil; requirements before permit issued)</t>
  </si>
  <si>
    <t>YES, Ch. 1280.01c
Landscaping and Environmental Preservation (Intent)</t>
  </si>
  <si>
    <t>YES, Ch. 642.02 
General Offenses (Injuring vines, bushes trees, or crops)</t>
  </si>
  <si>
    <t>YES, Ch. 1280.03
Landscaping and Environmental Preservation (Standards for Landscaping and Buffer Strips)</t>
  </si>
  <si>
    <t>YES, Ch. 941.06e
Site and Design Review (Review Standards)</t>
  </si>
  <si>
    <t xml:space="preserve"> </t>
  </si>
  <si>
    <t>Chippewa Creek
Furnace Run
Cuyahoga River Mainstem</t>
  </si>
  <si>
    <r>
      <t>Brecksville</t>
    </r>
    <r>
      <rPr>
        <sz val="10"/>
        <color indexed="8"/>
        <rFont val="Arial"/>
        <family val="2"/>
      </rPr>
      <t xml:space="preserve">
Ordinances available at 
Brecksville Branch of CCPL </t>
    </r>
  </si>
  <si>
    <r>
      <t>Brooklyn Heights</t>
    </r>
    <r>
      <rPr>
        <sz val="10"/>
        <color indexed="8"/>
        <rFont val="Arial"/>
        <family val="2"/>
      </rPr>
      <t xml:space="preserve">
not available online</t>
    </r>
  </si>
  <si>
    <t>Chippewa Creek
West Creek
Cuyahoga River Mainstem East Branch Rocky River</t>
  </si>
  <si>
    <t xml:space="preserve">
West Creek
Cuyahoga River Mainstem</t>
  </si>
  <si>
    <t>West Creek
Cuyahoga River Mainstem</t>
  </si>
  <si>
    <t xml:space="preserve">
Chippewa Creek
Big Creek
Baldwin Creek
East Branch Rocky River</t>
  </si>
  <si>
    <t>Big Creek
West Creek
Chippewa Creek
Baldwin Creek</t>
  </si>
  <si>
    <t>West Creek
Chippewa Creek
Cuyahoga River Mainstem</t>
  </si>
  <si>
    <t>Big Creek
West Creek
Doan Brook
Euclid Creek
Lake Erie Tributaries
Nine-Mile Creek
Dugway Creek
Cuyahoga River Mainstem &amp; Navigation Channel</t>
  </si>
  <si>
    <t>YES, Ch. 1026.02
Trees (Powers of Inspector of Buildings)</t>
  </si>
  <si>
    <t>DEFINED, Ch. 1273.02 EE
Comprehensive Storm Water Management (Definitions)</t>
  </si>
  <si>
    <t>YES, Ch. 1255.11
Landscaping (Landscaping Materials)</t>
  </si>
  <si>
    <t>YES, Ch. 1255.09
Landscaping (Street Tree and Public Tree Requiremnts)</t>
  </si>
  <si>
    <t>YES, Ch. 1026.12
Trees (Inspectors Power to Trim or Remove Trees on Public Property)</t>
  </si>
  <si>
    <t>YES, Ch. 1026.13 
Trees (Village to Treat or Remove Diseased Trees on Private Property)</t>
  </si>
  <si>
    <t>YES, Ch. 1026.04 
Trees (Placing Deleterious Substances Near Trees)</t>
  </si>
  <si>
    <t>YES, Ch. 1255.09h
Landscaping (Street Trees and Public Tree Requirements; Removal, replanting, and replacement in public places)</t>
  </si>
  <si>
    <t>YES, Ch. 1255.07a 
Landscaping (Minimum Landscaping Requirements; Perimeter Buffer Landscaping Requirements)</t>
  </si>
  <si>
    <t>YES, Ch. 1255.07b
Landscaping (Minimum Landscaping Requirements; Interior Landscaping for Vehicular Uses)</t>
  </si>
  <si>
    <t>YES, Ch. 1255.09a1C
Landscaping (Street Tree and Public Tree Requirements; Requirements for Trees Located on Village-owned Public Property)</t>
  </si>
  <si>
    <t>YES, Ch. 1255.07d3B
Landscaping (Minimum Laandscape Requirements; Additional Site Landscaping Requirements)</t>
  </si>
  <si>
    <t>YES, Ch. 642.04
General Offenses (Injuring vines, bushes, trees or crops)</t>
  </si>
  <si>
    <t>YES, Ch. 1255
Landscaping</t>
  </si>
  <si>
    <t>YES, Ch. 155
Public Tree and Landscape Commission (Public Tree and Landscape Commission)</t>
  </si>
  <si>
    <t>YES, Ch. 155.16
Public Tree and Landscape Commission (Streetscape Plan)</t>
  </si>
  <si>
    <t>YES, Ch. 155.17
Public Tree and Landscape Commission (Aboricultural Specifications and Standards)</t>
  </si>
  <si>
    <t>YES, Ch. 155.05
Public Tree and Landscape Commission (Damage to Trees and Shrubs)</t>
  </si>
  <si>
    <t>YES, Ch. 155.09
Public Tree and Landscape Commission (Power to plant, remove, protect and maintain trees and shrubs)</t>
  </si>
  <si>
    <t>YES, CH. 155.13
Public Tree and Landscape Commission (Authority of Village Service Director to Enter Private Premises)</t>
  </si>
  <si>
    <t>VARIOUS, Part 11
Planning and Zoning Code</t>
  </si>
  <si>
    <t>YES, Ch. 1187.04
Riparian Setbacks (Establishment of Riparian Setbacks)</t>
  </si>
  <si>
    <t xml:space="preserve">DEFINED, Ch. 1177.02aa
Erosion and Sediment Control and Post Construction Storm Water Quality (Definitions) </t>
  </si>
  <si>
    <t>YES, Ch. 155.17a4
Public Tree and Landscape Commission (Aboricultural Specifications and Standards)</t>
  </si>
  <si>
    <t>YES, Ch. 1179.06c7
Development Plans (Review and Approval Procedures)</t>
  </si>
  <si>
    <t>MENTIONED, Ch. 155.15
Public Tree and Landscape Commission (Landscape Plan)</t>
  </si>
  <si>
    <t>QUASI, Ch. 155.09
Public Tree and Landscape Commission (Power to plant, remove, protect and maintain trees and shrubs)</t>
  </si>
  <si>
    <t>YES, Ch. 155.18
Public Tree and Landscape Commission (Unauthorized tree removal or destruction)</t>
  </si>
  <si>
    <t xml:space="preserve">NO </t>
  </si>
  <si>
    <t>YES, Sec. 702-4
Parking, Loading, Landscaping, and Buffering Requirements (Interior parking area landscaping)</t>
  </si>
  <si>
    <t>YES, Sec. 411-3A2
Riparian Cooridor Overlay District (Area Yard and Height Regulations)</t>
  </si>
  <si>
    <t>YES, Sec. 411-3A4c
Riparian Cooridor Overlay District (Area Yard and Height Regulations)</t>
  </si>
  <si>
    <t>YES, Sec. 702-3
Parking, Loading, Landscaping, and Buffering Requirements (Buffer Strip Required)</t>
  </si>
  <si>
    <t>YES, Sec. 702-2b
Parking, Loading, Landscaping, and Buffering Requirements (Landscape Strip Required)</t>
  </si>
  <si>
    <t>QUASI, Sec. 702-2b
Parking, Loading, Landscaping, and Buffering Requirements (Landscape Strip Required)</t>
  </si>
  <si>
    <t>Summit County Ordinance
YES, CH. 937.05c
Riparian Setbacks (Establishment of Riparian Setbacks)</t>
  </si>
  <si>
    <t>Summit County Ordinance
YES, CH. 937.05e3
Riparian Setbacks (Establishment of Riparian Setbacks)</t>
  </si>
  <si>
    <t>MENTIONED, Ch. 803.05(17)
Conditional Zoning Certificates (Site Plan Requirements, Review, and Conformance; Contents of Site Plan)</t>
  </si>
  <si>
    <t>YES, Ch. 7, Sec. 710
Business Cooridor District Regulations (Landscaping requirements)</t>
  </si>
  <si>
    <t>YES, Ch. 7, Sec. 706 
Business Corridor District Regulations (Yards and Adjoining Residentially Zoned Land)</t>
  </si>
  <si>
    <t>QUASI, Ch. 7, Sec. 710
Business Cooridor District Regulations (Landscaping requirements)</t>
  </si>
  <si>
    <t>Summit County Ordinance
YES, Ch. 541.06
Property Offenses (Destruction of shrubs, trees, or crops)</t>
  </si>
  <si>
    <t>YES, Ch. 1345.05c
Riparian Setbacks (Establishment of Riparian Setbacks)</t>
  </si>
  <si>
    <t>YES, Ch. 1345.05e3
Riparian Setbacks (Establishment of Riparian Setbacks)</t>
  </si>
  <si>
    <t>YES, Ch. 720
Landscaping</t>
  </si>
  <si>
    <t>YES, Ch. 1347.06a4
Water Retention, Erosion and Sedimentation (Removal of Topsoil, Trees, vegetation)</t>
  </si>
  <si>
    <t>QUASI, Ch. 723.10i
Oil and Gas Production Facilities (Post Hearing Requirements)</t>
  </si>
  <si>
    <t>YES, Ch. 955.03
Tree Commission/Trees (Creation and Establishment of Tree Commission)</t>
  </si>
  <si>
    <t>YES, Roster of Officials</t>
  </si>
  <si>
    <t>YES, Ch. 1157.01
Riparian Areas and Wetlands (Riparian Areas and Riparian Setbacks)</t>
  </si>
  <si>
    <t>YES, CH. 1157.02
Riparian Areas and Wetlands (Wetland Setbacks)</t>
  </si>
  <si>
    <t>YES, Ch. 955
Tree Commission/ Trees</t>
  </si>
  <si>
    <t>YES, Ch. 955.10
Tree Commission/ Trees (Spacing)</t>
  </si>
  <si>
    <t>YES, Ch. 955.08
Tree Commission/ Trees (Master Tree Plan)</t>
  </si>
  <si>
    <t>YES, Ch. 1115.05a1
Trees and Landscaping (Landscaping standards for site development)</t>
  </si>
  <si>
    <t>YES, Ch. 1115.05a3
Trees and Landscaping (Landscaping standards for site development)</t>
  </si>
  <si>
    <t>YES, Ch. 955.15
Tree Commissin/ Trees (Removal, replanting and replacement of public trees)</t>
  </si>
  <si>
    <t>YES, Ch. 1115
Trees and Landscaping</t>
  </si>
  <si>
    <t>YES, Ch. 955.21
Tree Commission / Trees (Protection of Public Trees)</t>
  </si>
  <si>
    <t xml:space="preserve">YES, Ch. 642.06
Offenses relating to Property (Injuring vines, bushes, trees or crops) </t>
  </si>
  <si>
    <t>YES, Ch. 955.09
Tree Commission/ Trees (Tree Species to be planted)</t>
  </si>
  <si>
    <t>Geauga</t>
  </si>
  <si>
    <t>Portage</t>
  </si>
  <si>
    <t>QUASI, Ch. 1151.29
Supplemental Regulations (Review of Plantings)</t>
  </si>
  <si>
    <t>YES, Ch. 1191.10
Riparian Setback and Wetland Setback Regulations (Establishment of designation watercourses and riparian setbacks)</t>
  </si>
  <si>
    <t>YES, Ch. 1191.12
Riparian Setback and Wetland Setback Regulations (Establishement of Wetland setbacks)</t>
  </si>
  <si>
    <t>VARIOUS, Part 11, Title 5
Planning and Zoning Code (Zoning)</t>
  </si>
  <si>
    <t>YES, Ch. 1152.12f2
Site Plan Review (Design Guidelines)</t>
  </si>
  <si>
    <t>YES, Ch. 1147.03c3A
C-R District (Development Standards)</t>
  </si>
  <si>
    <t>YES, CH. 160.04
Establishment of Riparian Setbacks (Establishment of Designated Watercourses and Riparian Setbacks)</t>
  </si>
  <si>
    <t>YES, Ch. 169.05f
Off-street parking and loading facilities (Areas exceeding 100 parking spaces)</t>
  </si>
  <si>
    <t>YES, Ch. 135.06c13
R-5A Rural Open Residential District (Regulations and Standards for Residential Care Facilities)</t>
  </si>
  <si>
    <t>YES, Ch. 4, Sec. 404.05C3
General Provisions (Environmental Protection Standards)</t>
  </si>
  <si>
    <t>YES, Ch. 4, Sec. 404.05F1a
General Provisions (Environmental Protection Standards)</t>
  </si>
  <si>
    <t>DEFINED, Ch. 13, Sec. 1301.00
Definitions (Words, Terms, Phrases)</t>
  </si>
  <si>
    <t>YES. Ch. 13, Appdx. A
Definitions (Plant Guide for Landscaping and Screening)</t>
  </si>
  <si>
    <t>YES, Ch. 9 
Landscaping and Buffering</t>
  </si>
  <si>
    <t>YES, Ch. 9, Sec. 900.11A3b
Landscaping and Buffering (Landscape Standards and Specifications; Parking Lot Landscaping)</t>
  </si>
  <si>
    <t>YES, Ch. 9, Sec. 900.11A1b
Landscaping and Buffering (Landscape Standards and Specifications; Shade Trees for Street Planting)</t>
  </si>
  <si>
    <t>YES, Ch. 9, Sec. 900.11A1
Landscaping and Buffering (Landscape Standards and Specifications; Shade Trees for Street Planting)</t>
  </si>
  <si>
    <t>YES, Ch. 9, Sec. 900.07
Landscaping and Buffering (Landscaping Minimum Site Requirements)</t>
  </si>
  <si>
    <t>YES, Ch. 9, Sec. 900.11A2
Landscaping and Buffering (Landscape Standards and Specifications; Perimeter/Buffer Landscaping and Screening)</t>
  </si>
  <si>
    <t>YES, Ch. 9, Sec 900.13E
Landscaping and Buffering (Tree Preservation and Care During Construction)</t>
  </si>
  <si>
    <t>YES, Ch. 9, Sec 900.13H
Landscaping and Buffering (Tree Preservation and Care During Construction)</t>
  </si>
  <si>
    <t>YES, Ch. 9, Sec. 900.12
Landscapng and Buffering (Enforcement and Maintenance)</t>
  </si>
  <si>
    <t>Ch. 6, Sec. 601.01B47E3 
Conditional Zoning Certificates (Basis of Determination; Extraction and Mining Operations; Development, Mitigation, Reclamation and Post Mining Use Plans)</t>
  </si>
  <si>
    <t>QUASI, Ch. 9 
Landscaping and Buffering</t>
  </si>
  <si>
    <t>YES, Title 3, Ch. 330.04
Regulations Applicable to All Districts (Landscaping and Screening Requirements; Screening and Landscaping of Parking Lots)</t>
  </si>
  <si>
    <t>YES, Title 3, Ch. 330
Regulations Applicable to All Districts (Landscaping and Screening Requirements)</t>
  </si>
  <si>
    <t>YES, Title 3, Ch. 330.02b
Regulations Applicable to All Districts (Landscaping and Screening Requirements; Screening and Buffering When Lot Abuts a Residential District)</t>
  </si>
  <si>
    <t>MENTIONED, Title 3, Ch. 330.04
Regulations Applicable to All Districts (Landscaping and Screening Requirements; Screening and Landscaping of Parking Lots)</t>
  </si>
  <si>
    <t>YES, Title V, Ch. 520.04d
Administrative Procedures, Enforcement (Development Plan Review; Submission of Final Development Plan)</t>
  </si>
  <si>
    <t>QUASI, Title V, Ch. 520.04e
Administrative Procedures, Enforcement (Development Plan Review; Submission of Final Development Plan)</t>
  </si>
  <si>
    <t>YES, Ch. 420.4H8
Light Industrial / Office District (Site Planning and Performance Standards; Plant Requirements)</t>
  </si>
  <si>
    <t>YES, Ch. 420.4H6
Light Industrial / Office District (Site Planning and Performance Standards; Buffer Type Standards)</t>
  </si>
  <si>
    <t>YES, Ch. 420.4H
Light Industrial / Office District (Site Planning and Performance Standards; Landscaping and Buffering)</t>
  </si>
  <si>
    <t>YES, Ch. 420.4N2d
Light Industrial / Office District (Site Planning and Performance Standards; Parking)</t>
  </si>
  <si>
    <t>YES, CH. 642.06
General Offenses (Injuring Vines, Bushes, Trees or Crops)</t>
  </si>
  <si>
    <t>YES, Ch. 904
Trees</t>
  </si>
  <si>
    <t>YES, Ch. 668.03
Trees, Weeds, and Grass (Removal of Trees, Weeds, Grasses by Municipality)</t>
  </si>
  <si>
    <t>YES, Ch. 904.03
Trees (Forester)</t>
  </si>
  <si>
    <t>YES, Ch, 1363.07
Controlling Riparian Setbacks and Wetland Setbacks (Establishment of riparian setbacks)</t>
  </si>
  <si>
    <t>YES, Ch. 1363.08 
Controlling Riparian Setbacks and Wetland Setbacks (Establishment of Wetland Setbacks)</t>
  </si>
  <si>
    <t>YES, Ch. 1347
Landscaping and Lawn Services</t>
  </si>
  <si>
    <t>YES, CH. 906
Master Tree Plan</t>
  </si>
  <si>
    <t>YES, Ch. 904.17
Trees (Protection of public trees during construction)</t>
  </si>
  <si>
    <t>YES, Ch. 904.11
Trees (Care of Public Trees)</t>
  </si>
  <si>
    <t>YES, Ch. 904.07
Trees (Spacing)</t>
  </si>
  <si>
    <t>YES, Ch. 904.06
Trees (Tree species to be planted)</t>
  </si>
  <si>
    <t>YES, CH. 904.02m
Trees (Definitions)</t>
  </si>
  <si>
    <t>YES, Ch. 904.12
Trees (Removal and Replacemnet of public trees for construction or other reasons)</t>
  </si>
  <si>
    <t>UNKNOWN</t>
  </si>
  <si>
    <t>YES, Ch. 909
Trees</t>
  </si>
  <si>
    <t>YES, Ch. 909.01
Trees (Planting Restrictions)</t>
  </si>
  <si>
    <t>Glenwillow</t>
  </si>
  <si>
    <t>Navigation Channel
Lower Cuyahoga River
Mill Creek</t>
  </si>
  <si>
    <t>Mill Creek
Tinkers Creek</t>
  </si>
  <si>
    <t>Tinkers Creek
Mill Creek
Lower Cuyahoga River</t>
  </si>
  <si>
    <t>Doan Brook
Navigation Channel
Dugway Brook
Mill Creek
Lake Erie Tributaries
Euclid Creek</t>
  </si>
  <si>
    <t>Tinkers Creek
Chagrin River</t>
  </si>
  <si>
    <t>Tinkers Creek
Lower Cuyahoga River
Sagamore Creek
Mill Creek</t>
  </si>
  <si>
    <t>Tinkers Creek
Mill Creek
Navigation Channel</t>
  </si>
  <si>
    <t>YES, Ch. 905.02b
Trees (Control of trees)</t>
  </si>
  <si>
    <t>YES, Ch. 905.02a
Trees (Control of trees)</t>
  </si>
  <si>
    <t>YES, Ch. 1345.08b13
Storm Water Pollution Prevention Plan and Site Development (Minimum requirements for Storm Water Pollution Prevention Plan)</t>
  </si>
  <si>
    <t>YES, Ch. 1925.08b
R-1 One-Family Residence Districts (Landscape requirements)</t>
  </si>
  <si>
    <t>YES, Ch. 905.20
Trees (New planting requirements)</t>
  </si>
  <si>
    <t>YES, Ch. 1939.08a
B-3 Shopping Center Districts (Yard and setback requirements)</t>
  </si>
  <si>
    <t>VARIOUS, Part 19, Title 7
Planning and zoning code (Zoning districts)</t>
  </si>
  <si>
    <t>MENTIONED, Ch. 905.02b1
Trees (Control of trees)</t>
  </si>
  <si>
    <t>YES, Ch. 905.12
Trees (Preservation and removal of trees on public property)</t>
  </si>
  <si>
    <t>YES, Ch. 905.14
Trees (Treating trees on private property)</t>
  </si>
  <si>
    <t>YES, Ch. 905.05
Trees (Placing deleterious substances near trees)</t>
  </si>
  <si>
    <t>YES, Ch. 905.08
Trees (Moving of trees)</t>
  </si>
  <si>
    <t>Akron</t>
  </si>
  <si>
    <t>YES, Ch. 101 
Trees and Shrubs</t>
  </si>
  <si>
    <t>YES, Ch. 101.03
Trees and shrubs (Tree planting)</t>
  </si>
  <si>
    <t>YES, Ch. 151.18
Subdivision Regulations (Trees)</t>
  </si>
  <si>
    <t>YES, Ch. 101.11
Trees and shrubs (Removal)</t>
  </si>
  <si>
    <t>YES, Ch. 101.06
Trees and shrubs (Protecting trees)</t>
  </si>
  <si>
    <t>QUASI, Ch. 101.06
Trees and shrubs (Protecting trees)</t>
  </si>
  <si>
    <t>YES, Ch. 131.09 
Offenses against property (Injuring vines, bushes, trees, or crops)</t>
  </si>
  <si>
    <t>VARIOUS, Ch. 153
Zoning Code</t>
  </si>
  <si>
    <t>Yellow Creek
Sand Run
Cuyahoga River - Lower &amp; Middle
Little Cuyahoga River
Tuscarawas River</t>
  </si>
  <si>
    <t>Big Creek
Mill Creek
Euclid Creek
Lake Erie Drainage
Nine-Mile Creek
Dugway Brook
Green Creek
Lower Cuyahoga River</t>
  </si>
  <si>
    <t>Tinkers Creek
Bridge Creek &amp; LaDue Resevoir</t>
  </si>
  <si>
    <t>Euclid Creek
Mill Creek
Tinkers Creek
Doan Brook
Dugway-NineMile-Green Creeks
Pepper/Luce Creek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</si>
</sst>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2"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39"/>
      <name val="Arial"/>
      <family val="2"/>
    </font>
    <font>
      <sz val="11"/>
      <color indexed="8"/>
      <name val="Arial"/>
      <family val="2"/>
    </font>
    <font>
      <i/>
      <u val="single"/>
      <sz val="10"/>
      <color indexed="39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u val="single"/>
      <sz val="10"/>
      <color indexed="39"/>
      <name val="Times New Roman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53" applyFont="1" applyBorder="1" applyAlignment="1" applyProtection="1">
      <alignment wrapText="1"/>
      <protection/>
    </xf>
    <xf numFmtId="14" fontId="1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 horizontal="left" wrapText="1"/>
      <protection/>
    </xf>
    <xf numFmtId="0" fontId="10" fillId="0" borderId="10" xfId="53" applyFont="1" applyBorder="1" applyAlignment="1" applyProtection="1">
      <alignment/>
      <protection/>
    </xf>
    <xf numFmtId="14" fontId="1" fillId="0" borderId="10" xfId="0" applyNumberFormat="1" applyFont="1" applyFill="1" applyBorder="1" applyAlignment="1">
      <alignment/>
    </xf>
    <xf numFmtId="0" fontId="10" fillId="0" borderId="10" xfId="53" applyNumberForma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10" xfId="53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/>
    </xf>
    <xf numFmtId="0" fontId="0" fillId="0" borderId="10" xfId="53" applyNumberFormat="1" applyFont="1" applyFill="1" applyBorder="1" applyAlignment="1" applyProtection="1">
      <alignment wrapText="1"/>
      <protection/>
    </xf>
    <xf numFmtId="0" fontId="10" fillId="0" borderId="10" xfId="53" applyBorder="1" applyAlignment="1" applyProtection="1">
      <alignment/>
      <protection/>
    </xf>
    <xf numFmtId="0" fontId="10" fillId="0" borderId="10" xfId="53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10" fillId="0" borderId="10" xfId="53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10" fillId="0" borderId="0" xfId="53" applyFont="1" applyAlignment="1" applyProtection="1">
      <alignment wrapText="1"/>
      <protection/>
    </xf>
    <xf numFmtId="14" fontId="1" fillId="0" borderId="10" xfId="0" applyNumberFormat="1" applyFont="1" applyFill="1" applyBorder="1" applyAlignment="1">
      <alignment/>
    </xf>
    <xf numFmtId="0" fontId="10" fillId="0" borderId="0" xfId="53" applyFont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dleburgheights.com/mbh/programs_services#a17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aygreene.com/CuyaFalls/lpext.dll/CuyaFalls/10cf/13e2/1857?fn=document-frame.htm&amp;f=templates&amp;2.0" TargetMode="External" /><Relationship Id="rId2" Type="http://schemas.openxmlformats.org/officeDocument/2006/relationships/hyperlink" Target="http://www.conwaygreene.com/CuyaFalls/lpext.dll?f=FifLink&amp;t=document-frame.htm&amp;l=query&amp;iid=195bdf6e.4fc6f0cf.0.0&amp;q=%5BGroup%20541.06%5D" TargetMode="External" /><Relationship Id="rId3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4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5" Type="http://schemas.openxmlformats.org/officeDocument/2006/relationships/hyperlink" Target="http://www.conwaygreene.com/CuyaFalls/lpext.dll?f=FifLink&amp;t=document-frame.htm&amp;l=query&amp;iid=19b8b34d.41525e5b.0.0&amp;q=%5BGroup%20157.04%5D" TargetMode="External" /><Relationship Id="rId6" Type="http://schemas.openxmlformats.org/officeDocument/2006/relationships/hyperlink" Target="http://www.conwaygreene.com/CuyaFalls/lpext.dll?f=FifLink&amp;t=document-frame.htm&amp;l=query&amp;iid=19b8b34d.41525e5b.0.0&amp;q=%5BGroup%20157.04%5D" TargetMode="External" /><Relationship Id="rId7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8" Type="http://schemas.openxmlformats.org/officeDocument/2006/relationships/hyperlink" Target="http://www.conwaygreene.com/Richfield/lpext.dll/Richfield/635/82b/c54?fn=document-frame.htm&amp;f=templates&amp;2.0" TargetMode="External" /><Relationship Id="rId9" Type="http://schemas.openxmlformats.org/officeDocument/2006/relationships/hyperlink" Target="http://www.conwaygreene.com/Richfield/lpext.dll/Richfield/635/82b/c54/cc4?fn=document-frame.htm&amp;f=templates&amp;2.0" TargetMode="External" /><Relationship Id="rId10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11" Type="http://schemas.openxmlformats.org/officeDocument/2006/relationships/hyperlink" Target="http://www.conwaygreene.com/Richfield/lpext.dll/Richfield/635/82b/c54/c97?fn=document-frame.htm&amp;f=templates&amp;2.0" TargetMode="External" /><Relationship Id="rId12" Type="http://schemas.openxmlformats.org/officeDocument/2006/relationships/hyperlink" Target="http://www.conwaygreene.com/Richfield/lpext.dll/Richfield/635/82b/c54/ca7?fn=document-frame.htm&amp;f=templates&amp;2.0" TargetMode="External" /><Relationship Id="rId13" Type="http://schemas.openxmlformats.org/officeDocument/2006/relationships/hyperlink" Target="http://www.conwaygreene.com/Richfield/lpext.dll/Richfield/635/82b/c54/cb8?fn=document-frame.htm&amp;f=templates&amp;2.0" TargetMode="External" /><Relationship Id="rId14" Type="http://schemas.openxmlformats.org/officeDocument/2006/relationships/hyperlink" Target="http://www.conwaygreene.com/Richfield/lpext.dll/Richfield/33ef?fn=document-frame.htm&amp;f=templates&amp;2.0" TargetMode="External" /><Relationship Id="rId15" Type="http://schemas.openxmlformats.org/officeDocument/2006/relationships/hyperlink" Target="http://www.conwaygreene.com/Richfield/lpext.dll/Richfield/1c8f/27e6/2842?f=hitlist&amp;q=crops&amp;x=Simple&amp;opt=&amp;skc=80000002401CD56AC191303F00002843&amp;c=curr&amp;gh=1&amp;2.0#LPHit1" TargetMode="External" /><Relationship Id="rId16" Type="http://schemas.openxmlformats.org/officeDocument/2006/relationships/hyperlink" Target="http://www.conwaygreene.com/Richfield/lpext.dll?f=FifLink&amp;t=document-frame.htm&amp;l=jump&amp;iid=9059c35.17b9147c.0.0&amp;nid=bb3#JD_118704" TargetMode="External" /><Relationship Id="rId17" Type="http://schemas.openxmlformats.org/officeDocument/2006/relationships/hyperlink" Target="http://www.conwaygreene.com/Richfield/lpext.dll/Richfield/33ef/3dbb/404d/406b?fn=document-frame.htm&amp;f=templates&amp;2.0" TargetMode="External" /><Relationship Id="rId18" Type="http://schemas.openxmlformats.org/officeDocument/2006/relationships/hyperlink" Target="http://www.conwaygreene.com/Richfield/lpext.dll/Richfield/635/82b/c54?fn=document-frame.htm&amp;f=templates&amp;2.0" TargetMode="External" /><Relationship Id="rId19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20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21" Type="http://schemas.openxmlformats.org/officeDocument/2006/relationships/hyperlink" Target="http://www.conwaygreene.com/Richfield/lpext.dll/Richfield/33ef/3dbb/4118/4155?fn=document-frame.htm&amp;f=templates&amp;2.0" TargetMode="External" /><Relationship Id="rId22" Type="http://schemas.openxmlformats.org/officeDocument/2006/relationships/hyperlink" Target="http://www.conwaygreene.com/Richfield/lpext.dll/Richfield/635/82b/c54/cc0?f=hitlist&amp;q=screening&amp;x=Simple&amp;opt=&amp;skc=80000002401D5BDC2831610F00000CC1&amp;c=curr&amp;gh=1&amp;2.0#LPHit1" TargetMode="External" /><Relationship Id="rId23" Type="http://schemas.openxmlformats.org/officeDocument/2006/relationships/hyperlink" Target="http://www.conwaygreene.com/Richfield/lpext.dll/Richfield/635/82b/c54/ca7?fn=document-frame.htm&amp;f=templates&amp;2.0" TargetMode="External" /><Relationship Id="rId24" Type="http://schemas.openxmlformats.org/officeDocument/2006/relationships/hyperlink" Target="http://www.conwaygreene.com/Richfield/lpext.dll/Richfield/635/82b/c54/ceb?f=hitlist&amp;q=tree%20replacement&amp;x=Simple&amp;opt=&amp;skc=80000002400FB811F46B721600000CEC&amp;c=curr&amp;gh=1&amp;2.0#LPHit1" TargetMode="External" /><Relationship Id="rId25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26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27" Type="http://schemas.openxmlformats.org/officeDocument/2006/relationships/hyperlink" Target="http://www.conwaygreene.com/Summit/lpext.dll/Summit/3ff8/4778/477e?fn=document-frame.htm&amp;f=templates&amp;2.0" TargetMode="External" /><Relationship Id="rId28" Type="http://schemas.openxmlformats.org/officeDocument/2006/relationships/hyperlink" Target="http://www.conwaygreene.com/Summit/lpext.dll/Summit/3ff8/4778/477e?fn=document-frame.htm&amp;f=templates&amp;2.0" TargetMode="External" /><Relationship Id="rId29" Type="http://schemas.openxmlformats.org/officeDocument/2006/relationships/hyperlink" Target="http://www.conwaygreene.com/Summit/lpext.dll?f=FifLink&amp;t=document-frame.htm&amp;l=jump&amp;iid=6d4caadc.4c2ce31d.0.0&amp;nid=903#JD_54106" TargetMode="External" /><Relationship Id="rId30" Type="http://schemas.openxmlformats.org/officeDocument/2006/relationships/hyperlink" Target="http://www.conwaygreene.com/Summit/lpext.dll?f=FifLink&amp;t=document-frame.htm&amp;l=jump&amp;iid=247cab41.4c508508.0.0&amp;nid=905#JD_54106" TargetMode="External" /><Relationship Id="rId31" Type="http://schemas.openxmlformats.org/officeDocument/2006/relationships/hyperlink" Target="http://www.conwaygreene.com/Summit/lpext.dll?f=FifLink&amp;t=document-frame.htm&amp;l=jump&amp;iid=247cab41.4c508508.0.0&amp;nid=905#JD_54106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aygreene.com/CuyaFalls/lpext.dll/CuyaFalls/10cf/13e2/1857?fn=document-frame.htm&amp;f=templates&amp;2.0" TargetMode="External" /><Relationship Id="rId2" Type="http://schemas.openxmlformats.org/officeDocument/2006/relationships/hyperlink" Target="http://www.conwaygreene.com/CuyaFalls/lpext.dll?f=FifLink&amp;t=document-frame.htm&amp;l=query&amp;iid=195bdf6e.4fc6f0cf.0.0&amp;q=%5BGroup%20541.06%5D" TargetMode="External" /><Relationship Id="rId3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4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5" Type="http://schemas.openxmlformats.org/officeDocument/2006/relationships/hyperlink" Target="http://www.conwaygreene.com/CuyaFalls/lpext.dll?f=FifLink&amp;t=document-frame.htm&amp;l=query&amp;iid=19b8b34d.41525e5b.0.0&amp;q=%5BGroup%20157.04%5D" TargetMode="External" /><Relationship Id="rId6" Type="http://schemas.openxmlformats.org/officeDocument/2006/relationships/hyperlink" Target="http://www.conwaygreene.com/CuyaFalls/lpext.dll?f=FifLink&amp;t=document-frame.htm&amp;l=query&amp;iid=19b8b34d.41525e5b.0.0&amp;q=%5BGroup%20157.04%5D" TargetMode="External" /><Relationship Id="rId7" Type="http://schemas.openxmlformats.org/officeDocument/2006/relationships/hyperlink" Target="http://www.conwaygreene.com/CuyaFalls/lpext.dll/CuyaFalls/294e/39b4?f=hitlist&amp;q=561&amp;x=Simple&amp;opt=&amp;skc=80000002401FDF7E52BE0892000039B5&amp;c=curr&amp;gh=1&amp;2.0#LPHit1" TargetMode="External" /><Relationship Id="rId8" Type="http://schemas.openxmlformats.org/officeDocument/2006/relationships/hyperlink" Target="http://www.conwaygreene.com/Richfield/lpext.dll/Richfield/635/82b/c54?fn=document-frame.htm&amp;f=templates&amp;2.0" TargetMode="External" /><Relationship Id="rId9" Type="http://schemas.openxmlformats.org/officeDocument/2006/relationships/hyperlink" Target="http://www.conwaygreene.com/Richfield/lpext.dll/Richfield/635/82b/c54/cc4?fn=document-frame.htm&amp;f=templates&amp;2.0" TargetMode="External" /><Relationship Id="rId10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11" Type="http://schemas.openxmlformats.org/officeDocument/2006/relationships/hyperlink" Target="http://www.conwaygreene.com/Richfield/lpext.dll/Richfield/635/82b/c54/c97?fn=document-frame.htm&amp;f=templates&amp;2.0" TargetMode="External" /><Relationship Id="rId12" Type="http://schemas.openxmlformats.org/officeDocument/2006/relationships/hyperlink" Target="http://www.conwaygreene.com/Richfield/lpext.dll/Richfield/635/82b/c54/ca7?fn=document-frame.htm&amp;f=templates&amp;2.0" TargetMode="External" /><Relationship Id="rId13" Type="http://schemas.openxmlformats.org/officeDocument/2006/relationships/hyperlink" Target="http://www.conwaygreene.com/Richfield/lpext.dll/Richfield/635/82b/c54/cb8?fn=document-frame.htm&amp;f=templates&amp;2.0" TargetMode="External" /><Relationship Id="rId14" Type="http://schemas.openxmlformats.org/officeDocument/2006/relationships/hyperlink" Target="http://www.conwaygreene.com/Richfield/lpext.dll/Richfield/33ef?fn=document-frame.htm&amp;f=templates&amp;2.0" TargetMode="External" /><Relationship Id="rId15" Type="http://schemas.openxmlformats.org/officeDocument/2006/relationships/hyperlink" Target="http://www.conwaygreene.com/Richfield/lpext.dll/Richfield/1c8f/27e6/2842?f=hitlist&amp;q=crops&amp;x=Simple&amp;opt=&amp;skc=80000002401CD56AC191303F00002843&amp;c=curr&amp;gh=1&amp;2.0#LPHit1" TargetMode="External" /><Relationship Id="rId16" Type="http://schemas.openxmlformats.org/officeDocument/2006/relationships/hyperlink" Target="http://www.conwaygreene.com/Richfield/lpext.dll?f=FifLink&amp;t=document-frame.htm&amp;l=jump&amp;iid=9059c35.17b9147c.0.0&amp;nid=bb3#JD_118704" TargetMode="External" /><Relationship Id="rId17" Type="http://schemas.openxmlformats.org/officeDocument/2006/relationships/hyperlink" Target="http://www.conwaygreene.com/Richfield/lpext.dll/Richfield/33ef/3dbb/404d/406b?fn=document-frame.htm&amp;f=templates&amp;2.0" TargetMode="External" /><Relationship Id="rId18" Type="http://schemas.openxmlformats.org/officeDocument/2006/relationships/hyperlink" Target="http://www.conwaygreene.com/Richfield/lpext.dll/Richfield/635/82b/c54?fn=document-frame.htm&amp;f=templates&amp;2.0" TargetMode="External" /><Relationship Id="rId19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20" Type="http://schemas.openxmlformats.org/officeDocument/2006/relationships/hyperlink" Target="http://www.conwaygreene.com/Richfield/lpext.dll/Richfield/635/82b/c54/cc8?f=hitlist&amp;q=tree%20commission&amp;x=Simple&amp;opt=&amp;skc=80000002401751DFEF71AB9D00000CC9&amp;c=curr&amp;gh=1&amp;2.0#LPHit1" TargetMode="External" /><Relationship Id="rId21" Type="http://schemas.openxmlformats.org/officeDocument/2006/relationships/hyperlink" Target="http://www.conwaygreene.com/Richfield/lpext.dll/Richfield/33ef/3dbb/4118/4155?fn=document-frame.htm&amp;f=templates&amp;2.0" TargetMode="External" /><Relationship Id="rId22" Type="http://schemas.openxmlformats.org/officeDocument/2006/relationships/hyperlink" Target="http://www.conwaygreene.com/Richfield/lpext.dll/Richfield/635/82b/c54/cc0?f=hitlist&amp;q=screening&amp;x=Simple&amp;opt=&amp;skc=80000002401D5BDC2831610F00000CC1&amp;c=curr&amp;gh=1&amp;2.0#LPHit1" TargetMode="External" /><Relationship Id="rId23" Type="http://schemas.openxmlformats.org/officeDocument/2006/relationships/hyperlink" Target="http://www.conwaygreene.com/Richfield/lpext.dll/Richfield/635/82b/c54/ca7?fn=document-frame.htm&amp;f=templates&amp;2.0" TargetMode="External" /><Relationship Id="rId24" Type="http://schemas.openxmlformats.org/officeDocument/2006/relationships/hyperlink" Target="http://www.conwaygreene.com/Richfield/lpext.dll/Richfield/635/82b/c54/ceb?f=hitlist&amp;q=tree%20replacement&amp;x=Simple&amp;opt=&amp;skc=80000002400FB811F46B721600000CEC&amp;c=curr&amp;gh=1&amp;2.0#LPHit1" TargetMode="External" /><Relationship Id="rId25" Type="http://schemas.openxmlformats.org/officeDocument/2006/relationships/hyperlink" Target="http://www.conwaygreene.com/Summit/lpext.dll/Summit/3ff8/4778/477e?fn=document-frame.htm&amp;f=templates&amp;2.0" TargetMode="External" /><Relationship Id="rId26" Type="http://schemas.openxmlformats.org/officeDocument/2006/relationships/hyperlink" Target="http://www.conwaygreene.com/Summit/lpext.dll/Summit/3ff8/4778/477e?fn=document-frame.htm&amp;f=templates&amp;2.0" TargetMode="External" /><Relationship Id="rId27" Type="http://schemas.openxmlformats.org/officeDocument/2006/relationships/hyperlink" Target="http://www.conwaygreene.com/Summit/lpext.dll?f=FifLink&amp;t=document-frame.htm&amp;l=jump&amp;iid=6d4caadc.4c2ce31d.0.0&amp;nid=903#JD_54106" TargetMode="External" /><Relationship Id="rId28" Type="http://schemas.openxmlformats.org/officeDocument/2006/relationships/hyperlink" Target="http://www.conwaygreene.com/Summit/lpext.dll?f=FifLink&amp;t=document-frame.htm&amp;l=jump&amp;iid=247cab41.4c508508.0.0&amp;nid=905#JD_54106" TargetMode="External" /><Relationship Id="rId29" Type="http://schemas.openxmlformats.org/officeDocument/2006/relationships/hyperlink" Target="http://www.amlegal.com/nxt/gateway.dll/Ohio/fairlawn/parttwelve-planningandzoningcode/titlesix-zoningcode/chapter1272oc-1oc-2openspaceconservation?f=templates$fn=default.htm$3.0$vid=amlegal:fairlawn_oh$anc=JD_1272.06" TargetMode="External" /><Relationship Id="rId30" Type="http://schemas.openxmlformats.org/officeDocument/2006/relationships/hyperlink" Target="http://www.amlegal.com/nxt/gateway.dll/Ohio/fairlawn/partsix-generaloffensescode/chapter642offensesrelatingtoproperty?f=templates$fn=default.htm$3.0$vid=amlegal:fairlawn_oh$anc=JD_642.06" TargetMode="External" /><Relationship Id="rId31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" TargetMode="External" /><Relationship Id="rId32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" TargetMode="External" /><Relationship Id="rId33" Type="http://schemas.openxmlformats.org/officeDocument/2006/relationships/hyperlink" Target="http://www.amlegal.com/nxt/gateway.dll/Ohio/fairlawn/partsix-generaloffensescode/chapter676shrubsandvegetation?f=templates$fn=default.htm$3.0$vid=amlegal:fairlawn_oh$anc=JD_676.03" TargetMode="External" /><Relationship Id="rId34" Type="http://schemas.openxmlformats.org/officeDocument/2006/relationships/hyperlink" Target="http://www.amlegal.com/nxt/gateway.dll/Ohio/fairlawn/partsix-generaloffensescode/chapter678nuisancetreesandfirewoodanddan?f=templates$fn=default.htm$3.0$vid=amlegal:fairlawn_oh" TargetMode="External" /><Relationship Id="rId35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" TargetMode="External" /><Relationship Id="rId36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" TargetMode="External" /><Relationship Id="rId37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" TargetMode="External" /><Relationship Id="rId38" Type="http://schemas.openxmlformats.org/officeDocument/2006/relationships/hyperlink" Target="http://www.amlegal.com/nxt/gateway.dll/Ohio/fairlawn/partsix-generaloffensescode/chapter678nuisancetreesandfirewoodanddan?f=templates$fn=default.htm$3.0$vid=amlegal:fairlawn_oh$anc=JD_678.01" TargetMode="External" /><Relationship Id="rId39" Type="http://schemas.openxmlformats.org/officeDocument/2006/relationships/hyperlink" Target="http://www.amlegal.com/nxt/gateway.dll/Ohio/fairlawn/partten-streetsutilitiesandpublicservice/titletwo-streetandsidewalkareas/chapter1032streetlawnareas?f=templates$fn=default.htm$3.0$vid=amlegal:fairlawn_oh" TargetMode="External" /><Relationship Id="rId40" Type="http://schemas.openxmlformats.org/officeDocument/2006/relationships/hyperlink" Target="http://www.amlegal.com/nxt/gateway.dll/Ohio/fairlawn/parttwelve-planningandzoningcode/titlesix-zoningcode/chapter1296landscapingandscreeningregula?f=templates$fn=default.htm$3.0$vid=amlegal:fairlawn_oh$anc=JD_1296.01" TargetMode="External" /><Relationship Id="rId41" Type="http://schemas.openxmlformats.org/officeDocument/2006/relationships/hyperlink" Target="http://library.municode.com/HTML/16028/level2/TIT15LAUS_CH153ZOCO.html#TOPTITLE" TargetMode="External" /><Relationship Id="rId42" Type="http://schemas.openxmlformats.org/officeDocument/2006/relationships/hyperlink" Target="http://library.municode.com/HTML/16028/level3/TIT13GEOF_CH131OFAGPR_ART2PRDA.html#TIT13GEOF_CH131OFAGPR_ART2PRDA_131.09INVIBUTRCR" TargetMode="External" /><Relationship Id="rId43" Type="http://schemas.openxmlformats.org/officeDocument/2006/relationships/hyperlink" Target="http://library.municode.com/HTML/16028/level2/TIT9GEPR_CH101TRSH.html#TIT9GEPR_CH101TRSH_101.06PRTR" TargetMode="External" /><Relationship Id="rId44" Type="http://schemas.openxmlformats.org/officeDocument/2006/relationships/hyperlink" Target="http://library.municode.com/HTML/16028/level2/TIT9GEPR_CH101TRSH.html#TIT9GEPR_CH101TRSH_101.06PRTR" TargetMode="External" /><Relationship Id="rId45" Type="http://schemas.openxmlformats.org/officeDocument/2006/relationships/hyperlink" Target="http://library.municode.com/HTML/16028/level2/TIT9GEPR_CH101TRSH.html#TIT9GEPR_CH101TRSH_101.11RE" TargetMode="External" /><Relationship Id="rId46" Type="http://schemas.openxmlformats.org/officeDocument/2006/relationships/hyperlink" Target="http://library.municode.com/HTML/16028/level2/TIT9GEPR_CH101TRSH.html#TIT9GEPR_CH101TRSH_101.11RE" TargetMode="External" /><Relationship Id="rId47" Type="http://schemas.openxmlformats.org/officeDocument/2006/relationships/hyperlink" Target="http://library.municode.com/HTML/16028/level2/TIT15LAUS_CH151SURE.html#TIT15LAUS_CH151SURE_151.18TR" TargetMode="External" /><Relationship Id="rId48" Type="http://schemas.openxmlformats.org/officeDocument/2006/relationships/hyperlink" Target="http://library.municode.com/HTML/16028/level2/TIT9GEPR_CH101TRSH.html#TIT9GEPR_CH101TRSH_101.03TRPL" TargetMode="External" /><Relationship Id="rId49" Type="http://schemas.openxmlformats.org/officeDocument/2006/relationships/hyperlink" Target="http://library.municode.com/HTML/16028/level2/TIT9GEPR_CH101TRSH.html#TOPTIT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aygreene.com/SevenHills/lpext.dll/SevenHills/40a2/42d4/43ec/4478?f=hitlist&amp;q=941.06&amp;x=Simple&amp;opt=&amp;skc=80000002402DF77999C42DD700004479&amp;c=curr&amp;gh=1&amp;2.0#LPHit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mlegal.com/nxt/gateway.dll/Ohio/mayfieldhts/parteleven-planningandzoningcode/titlefive-zoning/chapter1193topsoilremoval?f=templates$fn=default.htm$3.0$vid=amlegal:mayfieldhts_oh" TargetMode="External" /><Relationship Id="rId2" Type="http://schemas.openxmlformats.org/officeDocument/2006/relationships/hyperlink" Target="http://www.amlegal.com/nxt/gateway.dll/Ohio/mayfieldhts/partfive-generaloffensescode/chapter541offensesrelatingtoproperty?f=templates$fn=default.htm$3.0$vid=amlegal:mayfieldhts_oh$anc=JD_541.0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orday.org/programs/treeCityUSA/treecities.cfm?chosenstate=Ohio" TargetMode="External" /><Relationship Id="rId2" Type="http://schemas.openxmlformats.org/officeDocument/2006/relationships/hyperlink" Target="http://www.conwaygreene.com/HighlandHills/lpext.dll/HighlandHills/2ff0/30be?fn=document-frame.htm&amp;f=templates&amp;2.0" TargetMode="External" /><Relationship Id="rId3" Type="http://schemas.openxmlformats.org/officeDocument/2006/relationships/hyperlink" Target="http://www.conwaygreene.com/HighlandHills/lpext.dll?f=FifLink&amp;t=document-frame.htm&amp;l=jump&amp;iid=5a69e7ce.2c5ceba4.0.0&amp;nid=817#JD_90104" TargetMode="External" /><Relationship Id="rId4" Type="http://schemas.openxmlformats.org/officeDocument/2006/relationships/hyperlink" Target="http://www.conwaygreene.com/HighlandHills/lpext.dll?f=FifLink&amp;t=document-frame.htm&amp;l=jump&amp;iid=5a69e7ce.2c5ceba4.0.0&amp;nid=83f#JD_90519" TargetMode="External" /><Relationship Id="rId5" Type="http://schemas.openxmlformats.org/officeDocument/2006/relationships/hyperlink" Target="http://www.conwaygreene.com/HighlandHills/lpext.dll/HighlandHills/2ff0/3042?fn=document-frame.htm&amp;f=templates&amp;2.0" TargetMode="External" /><Relationship Id="rId6" Type="http://schemas.openxmlformats.org/officeDocument/2006/relationships/hyperlink" Target="http://www.conwaygreene.com/HighlandHills/lpext.dll?f=FifLink&amp;t=document-frame.htm&amp;l=jump&amp;iid=5a69e7ce.2c5ceba4.0.0&amp;nid=dab#JD_135708" TargetMode="External" /><Relationship Id="rId7" Type="http://schemas.openxmlformats.org/officeDocument/2006/relationships/hyperlink" Target="http://www.conwaygreene.com/HighlandHills/lpext.dll?f=FifLink&amp;t=document-frame.htm&amp;l=jump&amp;iid=5a69e7ce.2c5ceba4.0.0&amp;nid=dab#JD_135708" TargetMode="External" /><Relationship Id="rId8" Type="http://schemas.openxmlformats.org/officeDocument/2006/relationships/hyperlink" Target="http://www.conwaygreene.com/HighlandHills/lpext.dll/HighlandHills/2ff0/3138?fn=document-frame.htm&amp;f=templates&amp;2.0" TargetMode="External" /><Relationship Id="rId9" Type="http://schemas.openxmlformats.org/officeDocument/2006/relationships/hyperlink" Target="http://www.conwaygreene.com/HighlandHills/lpext.dll/HighlandHills/2ff0/30be/3113?fn=document-frame.htm&amp;f=templates&amp;2.0" TargetMode="External" /><Relationship Id="rId10" Type="http://schemas.openxmlformats.org/officeDocument/2006/relationships/hyperlink" Target="http://www.conwaygreene.com/HighlandHills/lpext.dll/HighlandHills/2ff0/30be/30d4?fn=document-frame.htm&amp;f=templates&amp;2.0" TargetMode="External" /><Relationship Id="rId11" Type="http://schemas.openxmlformats.org/officeDocument/2006/relationships/hyperlink" Target="http://www.conwaygreene.com/HighlandHills/lpext.dll/HighlandHills/2ff0/3042/307c?fn=document-frame.htm&amp;f=templates&amp;2.0" TargetMode="External" /><Relationship Id="rId12" Type="http://schemas.openxmlformats.org/officeDocument/2006/relationships/hyperlink" Target="http://www.conwaygreene.com/HighlandHills/lpext.dll?f=FifLink&amp;t=document-frame.htm&amp;l=jump&amp;iid=5a69e7ce.2c5ceba4.0.0&amp;nid=a73#JD_113102" TargetMode="External" /><Relationship Id="rId13" Type="http://schemas.openxmlformats.org/officeDocument/2006/relationships/hyperlink" Target="http://www.conwaygreene.com/HighlandHills/lpext.dll?f=FifLink&amp;t=document-frame.htm&amp;l=jump&amp;iid=5a69e7ce.2c5ceba4.0.0&amp;nid=6df#JD_54106" TargetMode="External" /><Relationship Id="rId14" Type="http://schemas.openxmlformats.org/officeDocument/2006/relationships/hyperlink" Target="http://www.conwaygreene.com/HighlandHills/lpext.dll/HighlandHills/2ff0/30be/3113?fn=document-frame.htm&amp;f=templates&amp;2.0" TargetMode="External" /><Relationship Id="rId15" Type="http://schemas.openxmlformats.org/officeDocument/2006/relationships/hyperlink" Target="http://www.conwaygreene.com/HighlandHills/lpext.dll/HighlandHills/2ff0/3042/3097?fn=document-frame.htm&amp;f=templates&amp;2.0" TargetMode="External" /><Relationship Id="rId16" Type="http://schemas.openxmlformats.org/officeDocument/2006/relationships/hyperlink" Target="http://www.conwaygreene.com/HighlandHills/lpext.dll?f=FifLink&amp;t=document-frame.htm&amp;l=jump&amp;iid=5a69e7ce.2c5ceba4.0.0&amp;nid=a49#JD_113105" TargetMode="External" /><Relationship Id="rId17" Type="http://schemas.openxmlformats.org/officeDocument/2006/relationships/hyperlink" Target="http://www.conwaygreene.com/HighlandHills/lpext.dll?f=FifLink&amp;t=document-frame.htm&amp;l=jump&amp;iid=5a69e7ce.2c5ceba4.0.0&amp;nid=a49#JD_113105" TargetMode="External" /><Relationship Id="rId18" Type="http://schemas.openxmlformats.org/officeDocument/2006/relationships/hyperlink" Target="http://www.conwaygreene.com/HighlandHills/lpext.dll?f=FifLink&amp;t=document-frame.htm&amp;l=jump&amp;iid=5a69e7ce.2c5ceba4.0.0&amp;nid=949#JD_110912" TargetMode="External" /><Relationship Id="rId19" Type="http://schemas.openxmlformats.org/officeDocument/2006/relationships/hyperlink" Target="http://www.amlegal.com/nxt/gateway.dll?f=id$id=Codified%20Ordinances%20of%20Cuyahoga%20Heights%3Ar%3A72d9$cid=ohio$t=document-frame.htm$an=JD_642.04$3.0#JD_642.04" TargetMode="External" /><Relationship Id="rId20" Type="http://schemas.openxmlformats.org/officeDocument/2006/relationships/hyperlink" Target="http://www.amlegal.com/nxt/gateway.dll/Ohio/cuyahoga/parttwo-administrationcode/titlesix-administration/chapter248servicedepartment?f=templates$fn=default.htm$3.0$vid=amlegal:cuyahogahts_oh$anc=JD_248.06" TargetMode="External" /><Relationship Id="rId21" Type="http://schemas.openxmlformats.org/officeDocument/2006/relationships/hyperlink" Target="http://www.amlegal.com/nxt/gateway.dll/Ohio/cuyahoga/partfourteen-buildingandhousingcode/titlesix-miscellaneousbuildingregulation/chapter1485gradingfillingorchangingtheto?f=templates$fn=default.htm$3.0$vid=amlegal:cuyahogahts_oh$anc=JD_1485.03" TargetMode="External" /><Relationship Id="rId22" Type="http://schemas.openxmlformats.org/officeDocument/2006/relationships/hyperlink" Target="http://www.amlegal.com/nxt/gateway.dll?f=id$id=Codified%20Ordinances%20of%20Cuyahoga%20Heights%3Ar%3A88fc$cid=ohio$t=document-frame.htm$an=JD_1483.05$3.0#JD_1483.05" TargetMode="External" /><Relationship Id="rId23" Type="http://schemas.openxmlformats.org/officeDocument/2006/relationships/hyperlink" Target="http://www.conwaygreene.com/GarfieldHts/lpext.dll/GarfieldHts/3b0a/3b27/3bd7?fn=document-frame.htm&amp;f=templates&amp;2.0" TargetMode="External" /><Relationship Id="rId24" Type="http://schemas.openxmlformats.org/officeDocument/2006/relationships/hyperlink" Target="http://www.conwaygreene.com/GarfieldHts/lpext.dll?f=FifLink&amp;t=document-frame.htm&amp;l=jump&amp;iid=21b81c53.299e7756.0.0&amp;nid=b6b#JD_90702" TargetMode="External" /><Relationship Id="rId25" Type="http://schemas.openxmlformats.org/officeDocument/2006/relationships/hyperlink" Target="http://www.conwaygreene.com/GarfieldHts/lpext.dll?f=FifLink&amp;t=document-frame.htm&amp;l=jump&amp;iid=21b81c53.299e7756.0.0&amp;nid=b6f#JD_90704" TargetMode="External" /><Relationship Id="rId26" Type="http://schemas.openxmlformats.org/officeDocument/2006/relationships/hyperlink" Target="http://www.conwaygreene.com/GarfieldHts/lpext.dll?f=FifLink&amp;t=document-frame.htm&amp;l=jump&amp;iid=21b81c53.299e7756.0.0&amp;nid=b7f#JD_90712" TargetMode="External" /><Relationship Id="rId27" Type="http://schemas.openxmlformats.org/officeDocument/2006/relationships/hyperlink" Target="http://www.conwaygreene.com/GarfieldHts/lpext.dll?f=FifLink&amp;t=document-frame.htm&amp;l=jump&amp;iid=21b81c53.299e7756.0.0&amp;nid=b91#JD_90721" TargetMode="External" /><Relationship Id="rId28" Type="http://schemas.openxmlformats.org/officeDocument/2006/relationships/hyperlink" Target="http://www.conwaygreene.com/GarfieldHts/lpext.dll?f=FifLink&amp;t=document-frame.htm&amp;l=jump&amp;iid=21b81c53.299e7756.0.0&amp;nid=b79#JD_90709" TargetMode="External" /><Relationship Id="rId29" Type="http://schemas.openxmlformats.org/officeDocument/2006/relationships/hyperlink" Target="http://www.conwaygreene.com/GarfieldHts/lpext.dll?f=FifLink&amp;t=document-frame.htm&amp;l=jump&amp;iid=21b81c53.299e7756.0.0&amp;nid=b6d#JD_90703" TargetMode="External" /><Relationship Id="rId30" Type="http://schemas.openxmlformats.org/officeDocument/2006/relationships/hyperlink" Target="http://www.conwaygreene.com/GarfieldHts/lpext.dll?f=FifLink&amp;t=document-frame.htm&amp;l=jump&amp;iid=21b81c53.299e7756.0.0&amp;nid=b6d#JD_90703" TargetMode="External" /><Relationship Id="rId31" Type="http://schemas.openxmlformats.org/officeDocument/2006/relationships/hyperlink" Target="http://www.conwaygreene.com/GarfieldHts/lpext.dll?f=FifLink&amp;t=document-frame.htm&amp;l=jump&amp;iid=21b81c53.299e7756.0.0&amp;nid=b91#JD_90721" TargetMode="External" /><Relationship Id="rId32" Type="http://schemas.openxmlformats.org/officeDocument/2006/relationships/hyperlink" Target="http://www.conwaygreene.com/GarfieldHts/lpext.dll/GarfieldHts/41b0/4881/4b4c?fn=document-frame.htm&amp;f=templates&amp;2.0" TargetMode="External" /><Relationship Id="rId33" Type="http://schemas.openxmlformats.org/officeDocument/2006/relationships/hyperlink" Target="http://www.conwaygreene.com/GarfieldHts/lpext.dll/GarfieldHts/19e4/29a7/29ff?f=hitlist&amp;q=crops&amp;x=Simple&amp;opt=&amp;skc=80000002401CACDF5D4522A000002A00&amp;c=curr&amp;gh=1&amp;2.0#LPHit1" TargetMode="External" /><Relationship Id="rId34" Type="http://schemas.openxmlformats.org/officeDocument/2006/relationships/hyperlink" Target="http://www.conwaygreene.com/GarfieldHts/lpext.dll/GarfieldHts/3b0a/3b27/3c74/3d76?f=hitlist&amp;q=restoration&amp;x=Simple&amp;opt=&amp;skc=800000024026B50C87D79F0700003D77&amp;c=curr&amp;gh=1&amp;2.0#LPHit1" TargetMode="External" /><Relationship Id="rId35" Type="http://schemas.openxmlformats.org/officeDocument/2006/relationships/hyperlink" Target="http://www.conwaygreene.com/GarfieldHts/lpext.dll/GarfieldHts/41b0/4881/4c68?fn=document-frame.htm&amp;f=templates&amp;2.0" TargetMode="External" /><Relationship Id="rId36" Type="http://schemas.openxmlformats.org/officeDocument/2006/relationships/hyperlink" Target="http://www.conwaygreene.com/GarfieldHts/lpext.dll/GarfieldHts/414c/481d/4bf9/4c45?f=hitlist&amp;q=wetland&amp;x=Simple&amp;opt=&amp;skc=800000024021A4245399FB9C00004C46&amp;c=curr&amp;gh=1&amp;2.0#LPHit1" TargetMode="External" /><Relationship Id="rId37" Type="http://schemas.openxmlformats.org/officeDocument/2006/relationships/hyperlink" Target="http://www.garfieldhts.org/service" TargetMode="External" /><Relationship Id="rId38" Type="http://schemas.openxmlformats.org/officeDocument/2006/relationships/hyperlink" Target="http://www.amlegal.com/nxt/gateway.dll?f=id$id=Maple%20Heights,%20OH%20Code%20of%20Ordinances%3Ar%3A9006$cid=ohio$t=document-frame.htm$an=JD_1028.10$3.0#JD_1028.10" TargetMode="External" /><Relationship Id="rId39" Type="http://schemas.openxmlformats.org/officeDocument/2006/relationships/hyperlink" Target="http://www.amlegal.com/nxt/gateway.dll?f=id$id=Maple%20Heights,%20OH%20Code%20of%20Ordinances%3Ar%3A9006$cid=ohio$t=document-frame.htm$an=JD_1028.02$3.0#JD_1028.02" TargetMode="External" /><Relationship Id="rId40" Type="http://schemas.openxmlformats.org/officeDocument/2006/relationships/hyperlink" Target="http://www.amlegal.com/nxt/gateway.dll?f=id$id=Maple%20Heights,%20OH%20Code%20of%20Ordinances%3Ar%3A9006$cid=ohio$t=document-frame.htm$an=JD_1028.05$3.0#JD_1028.05" TargetMode="External" /><Relationship Id="rId41" Type="http://schemas.openxmlformats.org/officeDocument/2006/relationships/hyperlink" Target="http://www.amlegal.com/nxt/gateway.dll?f=id$id=Maple%20Heights,%20OH%20Code%20of%20Ordinances%3Ar%3A9006$cid=ohio$t=document-frame.htm$an=JD_1028.07$3.0#JD_1028.07" TargetMode="External" /><Relationship Id="rId42" Type="http://schemas.openxmlformats.org/officeDocument/2006/relationships/hyperlink" Target="http://www.amlegal.com/nxt/gateway.dll?f=id$id=Maple%20Heights,%20OH%20Code%20of%20Ordinances%3Ar%3A9db1$cid=ohio$t=document-frame.htm$an=JD_1294.13$3.0#JD_1294.13" TargetMode="External" /><Relationship Id="rId43" Type="http://schemas.openxmlformats.org/officeDocument/2006/relationships/hyperlink" Target="http://www.amlegal.com/nxt/gateway.dll?f=id$id=Maple%20Heights,%20OH%20Code%20of%20Ordinances%3Ar%3A9db1$cid=ohio$t=document-frame.htm$an=JD_1294.07$3.0#JD_1294.07" TargetMode="External" /><Relationship Id="rId44" Type="http://schemas.openxmlformats.org/officeDocument/2006/relationships/hyperlink" Target="http://www.amlegal.com/nxt/gateway.dll?f=id$id=Maple%20Heights,%20OH%20Code%20of%20Ordinances%3Ar%3A9db1$cid=ohio$t=document-frame.htm$an=JD_1294.11$3.0#JD_1294.11" TargetMode="External" /><Relationship Id="rId45" Type="http://schemas.openxmlformats.org/officeDocument/2006/relationships/hyperlink" Target="http://www.amlegal.com/nxt/gateway.dll?f=id$id=Maple%20Heights,%20OH%20Code%20of%20Ordinances%3Ar%3A78b8$cid=ohio$t=document-frame.htm$an=JD_642.06$3.0#JD_642.06" TargetMode="External" /><Relationship Id="rId46" Type="http://schemas.openxmlformats.org/officeDocument/2006/relationships/hyperlink" Target="http://www.amlegal.com/nxt/gateway.dll?f=id$id=Maple%20Heights,%20OH%20Code%20of%20Ordinances%3Ar%3A8caa$cid=ohio$t=document-frame.htm$an=JD_884.01$3.0#JD_884.01" TargetMode="External" /><Relationship Id="rId47" Type="http://schemas.openxmlformats.org/officeDocument/2006/relationships/hyperlink" Target="http://www.amlegal.com/nxt/gateway.dll?f=id$id=Maple%20Heights,%20OH%20Code%20of%20Ordinances%3Ar%3A9006$cid=ohio$t=document-frame.htm$an=JD_1028.08$3.0#JD_1028.08" TargetMode="External" /><Relationship Id="rId48" Type="http://schemas.openxmlformats.org/officeDocument/2006/relationships/hyperlink" Target="http://www.amlegal.com/nxt/gateway.dll?f=id$id=Maple%20Heights,%20OH%20Code%20of%20Ordinances%3Ar%3A92d9$cid=ohio$t=document-frame.htm$an=JD_1224.09$3.0#JD_1224.09" TargetMode="External" /><Relationship Id="rId49" Type="http://schemas.openxmlformats.org/officeDocument/2006/relationships/hyperlink" Target="http://www.amlegal.com/nxt/gateway.dll?f=id$id=Maple%20Heights,%20OH%20Code%20of%20Ordinances%3Ar%3A92d9$cid=ohio$t=document-frame.htm$an=JD_1224.08$3.0#JD_1224.08" TargetMode="External" /><Relationship Id="rId50" Type="http://schemas.openxmlformats.org/officeDocument/2006/relationships/hyperlink" Target="http://www.amlegal.com/nxt/gateway.dll?f=hitdoc$hitdoc_bm=0000000080000019402801AE1766169900002433$hitdoc_hit=1$hitdoc_dt=document-frame.htm$global=hitdoc_g_$hitdoc_g_hittotal=31$hitdoc_g_hitindex=1" TargetMode="External" /><Relationship Id="rId51" Type="http://schemas.openxmlformats.org/officeDocument/2006/relationships/hyperlink" Target="http://www.amlegal.com/nxt/gateway.dll?f=id$id=Maple%20Heights,%20OH%20Code%20of%20Ordinances%3Ar%3A9006$cid=ohio$t=document-frame.htm$an=JD_1028.14$3.0#JD_1028.14" TargetMode="External" /><Relationship Id="rId52" Type="http://schemas.openxmlformats.org/officeDocument/2006/relationships/hyperlink" Target="http://www.amlegal.com/nxt/gateway.dll?f=id$id=Maple%20Heights,%20OH%20Code%20of%20Ordinances%3Ar%3A9006$cid=ohio$t=document-frame.htm$an=JD_1028.04$3.0#JD_1028.04" TargetMode="External" /><Relationship Id="rId53" Type="http://schemas.openxmlformats.org/officeDocument/2006/relationships/hyperlink" Target="http://www.amlegal.com/nxt/gateway.dll?f=id$id=Maple%20Heights,%20OH%20Code%20of%20Ordinances%3Ar%3A9db1$cid=ohio$t=document-frame.htm$an=JD_1294.11$3.0#JD_1294.11" TargetMode="External" /><Relationship Id="rId54" Type="http://schemas.openxmlformats.org/officeDocument/2006/relationships/hyperlink" Target="http://www.amlegal.com/nxt/gateway.dll?f=id$id=Maple%20Heights,%20OH%20Code%20of%20Ordinances%3Ar%3A9006$cid=ohio$t=document-frame.htm$an=JD_1028.04$3.0#JD_1028.04" TargetMode="External" /><Relationship Id="rId55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" TargetMode="External" /><Relationship Id="rId56" Type="http://schemas.openxmlformats.org/officeDocument/2006/relationships/hyperlink" Target="http://www.amlegal.com/nxt/gateway.dll?f=id$id=Codified%20Ordinances%20of%20the%20Village%20of%20Valley%20View%3Ar%3A791c$cid=ohio$t=document-frame.htm$an=JD_642.06$3.0#JD_642.06" TargetMode="External" /><Relationship Id="rId57" Type="http://schemas.openxmlformats.org/officeDocument/2006/relationships/hyperlink" Target="http://www.amlegal.com/nxt/gateway.dll?f=id$id=Codified%20Ordinances%20of%20the%20Village%20of%20Valley%20View%3Ar%3A891c$cid=ohio$t=document-frame.htm$an=JD_1246.05$3.0#JD_1246.05" TargetMode="External" /><Relationship Id="rId58" Type="http://schemas.openxmlformats.org/officeDocument/2006/relationships/hyperlink" Target="http://www.amlegal.com/nxt/gateway.dll?f=id$id=Codified%20Ordinances%20of%20the%20Village%20of%20Valley%20View%3Ar%3A8c5b$cid=ohio$t=document-frame.htm$an=JD_1266.04$3.0#JD_1266.04" TargetMode="External" /><Relationship Id="rId59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60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61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62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63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64" Type="http://schemas.openxmlformats.org/officeDocument/2006/relationships/hyperlink" Target="http://www.conwaygreene.com/Warrensville/lpext.dll?f=FifLink&amp;t=document-frame.htm&amp;l=jump&amp;iid=27cfb0ab.67d669b3.0.0&amp;nid=a17#JD_94303" TargetMode="External" /><Relationship Id="rId65" Type="http://schemas.openxmlformats.org/officeDocument/2006/relationships/hyperlink" Target="http://www.conwaygreene.com/Warrensville/lpext.dll/Warrensville/305b/3549/3595?fn=document-frame.htm&amp;f=templates&amp;2.0" TargetMode="External" /><Relationship Id="rId66" Type="http://schemas.openxmlformats.org/officeDocument/2006/relationships/hyperlink" Target="http://www.conwaygreene.com/Warrensville/lpext.dll/Warrensville/305b/3549/3595/35c6?fn=document-frame.htm&amp;f=templates&amp;2.0" TargetMode="External" /><Relationship Id="rId67" Type="http://schemas.openxmlformats.org/officeDocument/2006/relationships/hyperlink" Target="http://www.conwaygreene.com/Warrensville/lpext.dll?f=FifLink&amp;t=document-frame.htm&amp;l=jump&amp;iid=27cfb0ab.67d669b3.0.0&amp;nid=945#JD_94301" TargetMode="External" /><Relationship Id="rId68" Type="http://schemas.openxmlformats.org/officeDocument/2006/relationships/hyperlink" Target="http://www.conwaygreene.com/Warrensville/lpext.dll/Warrensville/1b87/27b9/2817?fn=document-frame.htm&amp;f=templates&amp;2.0" TargetMode="External" /><Relationship Id="rId69" Type="http://schemas.openxmlformats.org/officeDocument/2006/relationships/hyperlink" Target="http://www.conwaygreene.com/Warrensville/lpext.dll?f=FifLink&amp;t=document-frame.htm&amp;l=jump&amp;iid=27cfb0ab.67d669b3.0.0&amp;nid=879#JD_74906" TargetMode="External" /><Relationship Id="rId70" Type="http://schemas.openxmlformats.org/officeDocument/2006/relationships/hyperlink" Target="http://www.conwaygreene.com/Warrensville/lpext.dll/Warrensville/362c/3875?fn=document-frame.htm&amp;f=templates&amp;2.0" TargetMode="External" /><Relationship Id="rId71" Type="http://schemas.openxmlformats.org/officeDocument/2006/relationships/hyperlink" Target="http://www.conwaygreene.com/Warrensville/lpext.dll?f=FifLink&amp;t=document-frame.htm&amp;l=jump&amp;iid=27cfb0ab.67d669b3.0.0&amp;nid=a15#JD_94302" TargetMode="External" /><Relationship Id="rId72" Type="http://schemas.openxmlformats.org/officeDocument/2006/relationships/hyperlink" Target="http://www.conwaygreene.com/Warrensville/lpext.dll?f=FifLink&amp;t=document-frame.htm&amp;l=jump&amp;iid=27cfb0ab.67d669b3.0.0&amp;nid=9c9#JD_92306" TargetMode="External" /><Relationship Id="rId73" Type="http://schemas.openxmlformats.org/officeDocument/2006/relationships/hyperlink" Target="http://www.conwaygreene.com/Warrensville/lpext.dll?f=FifLink&amp;t=document-frame.htm&amp;l=jump&amp;iid=27cfb0ab.67d669b3.0.0&amp;nid=9c9#JD_92306" TargetMode="External" /><Relationship Id="rId74" Type="http://schemas.openxmlformats.org/officeDocument/2006/relationships/hyperlink" Target="http://www.conwaygreene.com/Warrensville/lpext.dll?f=FifLink&amp;t=document-frame.htm&amp;l=jump&amp;iid=27cfb0ab.67d669b3.0.0&amp;nid=bbd#JD_115408" TargetMode="External" /><Relationship Id="rId75" Type="http://schemas.openxmlformats.org/officeDocument/2006/relationships/hyperlink" Target="http://www.conwaygreene.com/Warrensville/lpext.dll/Warrensville/362c/3875?fn=document-frame.htm&amp;f=templates&amp;2.0" TargetMode="External" /><Relationship Id="rId76" Type="http://schemas.openxmlformats.org/officeDocument/2006/relationships/hyperlink" Target="http://www.conwaygreene.com/Warrensville/lpext.dll/Warrensville/362c/3875?fn=document-frame.htm&amp;f=templates&amp;2.0" TargetMode="External" /><Relationship Id="rId77" Type="http://schemas.openxmlformats.org/officeDocument/2006/relationships/hyperlink" Target="http://www.conwaygreene.com/Warrensville/lpext.dll?f=FifLink&amp;t=document-frame.htm&amp;l=jump&amp;iid=27cfb0ab.67d669b3.0.0&amp;nid=ba7#JD_115304" TargetMode="External" /><Relationship Id="rId78" Type="http://schemas.openxmlformats.org/officeDocument/2006/relationships/hyperlink" Target="http://www.conwaygreene.com/GarfieldHts/lpext.dll/GarfieldHts/41b0/4881/4b4c?fn=document-frame.htm&amp;f=templates&amp;2.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iddleburgheights.com/mbh/programs_services#a17" TargetMode="External" /><Relationship Id="rId2" Type="http://schemas.openxmlformats.org/officeDocument/2006/relationships/hyperlink" Target="http://www.conwaygreene.com/Westlake/lpext.dll/Westlake/ca5/f44/17f7?fn=document-frame.htm&amp;f=templates&amp;2.0" TargetMode="External" /><Relationship Id="rId3" Type="http://schemas.openxmlformats.org/officeDocument/2006/relationships/hyperlink" Target="http://www.conwaygreene.com/Westlake/lpext.dll?f=FifLink&amp;t=document-frame.htm&amp;l=jump&amp;iid=6e30178.22d3cde1.0.0&amp;nid=3ef#JD_949" TargetMode="External" /><Relationship Id="rId4" Type="http://schemas.openxmlformats.org/officeDocument/2006/relationships/hyperlink" Target="http://www.conwaygreene.com/Westlake/lpext.dll?f=FifLink&amp;t=document-frame.htm&amp;l=jump&amp;iid=6e30178.22d3cde1.0.0&amp;nid=3ef#JD_949" TargetMode="External" /><Relationship Id="rId5" Type="http://schemas.openxmlformats.org/officeDocument/2006/relationships/hyperlink" Target="http://www.conwaygreene.com/Westlake/lpext.dll?f=FifLink&amp;t=document-frame.htm&amp;l=jump&amp;iid=6e30178.22d3cde1.0.0&amp;nid=3ef#JD_949" TargetMode="External" /><Relationship Id="rId6" Type="http://schemas.openxmlformats.org/officeDocument/2006/relationships/hyperlink" Target="http://www.conwaygreene.com/Westlake/lpext.dll?f=FifLink&amp;t=document-frame.htm&amp;l=jump&amp;iid=6e30178.22d3cde1.0.0&amp;nid=3ef#JD_949" TargetMode="External" /><Relationship Id="rId7" Type="http://schemas.openxmlformats.org/officeDocument/2006/relationships/hyperlink" Target="http://www.conwaygreene.com/Westlake/lpext.dll?f=FifLink&amp;t=document-frame.htm&amp;l=jump&amp;iid=6e30178.22d3cde1.0.0&amp;nid=3ef#JD_949" TargetMode="External" /><Relationship Id="rId8" Type="http://schemas.openxmlformats.org/officeDocument/2006/relationships/hyperlink" Target="http://www.conwaygreene.com/Westlake/lpext.dll?f=FifLink&amp;t=document-frame.htm&amp;l=jump&amp;iid=6e30178.22d3cde1.0.0&amp;nid=bb1#JD_1111" TargetMode="External" /><Relationship Id="rId9" Type="http://schemas.openxmlformats.org/officeDocument/2006/relationships/hyperlink" Target="http://www.conwaygreene.com/Westlake/lpext.dll?f=FifLink&amp;t=document-frame.htm&amp;l=jump&amp;iid=6e30178.22d3cde1.0.0&amp;nid=bb1#JD_1111" TargetMode="External" /><Relationship Id="rId10" Type="http://schemas.openxmlformats.org/officeDocument/2006/relationships/hyperlink" Target="http://www.conwaygreene.com/Westlake/lpext.dll?f=FifLink&amp;t=document-frame.htm&amp;l=jump&amp;iid=6e30178.22d3cde1.0.0&amp;nid=3f1#JD_1137" TargetMode="External" /><Relationship Id="rId11" Type="http://schemas.openxmlformats.org/officeDocument/2006/relationships/hyperlink" Target="http://www.conwaygreene.com/Westlake/lpext.dll?f=FifLink&amp;t=document-frame.htm&amp;l=jump&amp;iid=6e30178.22d3cde1.0.0&amp;nid=3f1#JD_1137" TargetMode="External" /><Relationship Id="rId12" Type="http://schemas.openxmlformats.org/officeDocument/2006/relationships/hyperlink" Target="http://www.conwaygreene.com/Westlake/lpext.dll?f=FifLink&amp;t=document-frame.htm&amp;l=jump&amp;iid=6e30178.22d3cde1.0.0&amp;nid=3f1#JD_1137" TargetMode="External" /><Relationship Id="rId13" Type="http://schemas.openxmlformats.org/officeDocument/2006/relationships/hyperlink" Target="http://www.conwaygreene.com/Westlake/lpext.dll?f=FifLink&amp;t=document-frame.htm&amp;l=jump&amp;iid=6e30178.22d3cde1.0.0&amp;nid=3f1#JD_1137" TargetMode="External" /><Relationship Id="rId14" Type="http://schemas.openxmlformats.org/officeDocument/2006/relationships/hyperlink" Target="http://www.conwaygreene.com/Westlake/lpext.dll?f=FifLink&amp;t=document-frame.htm&amp;l=jump&amp;iid=6e30178.22d3cde1.0.0&amp;nid=bc1#JD_1130" TargetMode="External" /><Relationship Id="rId15" Type="http://schemas.openxmlformats.org/officeDocument/2006/relationships/hyperlink" Target="http://www.conwaygreene.com/Westlake/lpext.dll?f=FifLink&amp;t=document-frame.htm&amp;l=jump&amp;iid=6e30178.22d3cde1.0.0&amp;nid=bc1#JD_1130" TargetMode="External" /><Relationship Id="rId16" Type="http://schemas.openxmlformats.org/officeDocument/2006/relationships/hyperlink" Target="http://www.conwaygreene.com/Westlake/lpext.dll?f=FifLink&amp;t=document-frame.htm&amp;l=jump&amp;iid=6e30178.22d3cde1.0.0&amp;nid=a95#JD_1129" TargetMode="External" /><Relationship Id="rId17" Type="http://schemas.openxmlformats.org/officeDocument/2006/relationships/hyperlink" Target="http://www.conwaygreene.com/Westlake/lpext.dll?f=FifLink&amp;t=document-frame.htm&amp;l=jump&amp;iid=6e30178.22d3cde1.0.0&amp;nid=77f#JD_54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aygreene.com/BostonHts/lpext.dll/BostonHts/2871/2d9b/2f09/2f67?f=hitlist&amp;q=riparian&amp;x=Simple&amp;opt=&amp;skc=80000002401F50E4C39DED4C00002F6800000000&amp;c=curr&amp;gh=1&amp;2.0#LPHit1" TargetMode="External" /><Relationship Id="rId2" Type="http://schemas.openxmlformats.org/officeDocument/2006/relationships/hyperlink" Target="http://www.conwaygreene.com/BostonHts/lpext.dll/BostonHts/2871/2d9b/2f09/2f67?f=hitlist&amp;q=riparian&amp;x=Simple&amp;opt=&amp;skc=80000002401F50E4C39DED4C00002F6800000000&amp;c=curr&amp;gh=1&amp;2.0#LPHit1" TargetMode="External" /><Relationship Id="rId3" Type="http://schemas.openxmlformats.org/officeDocument/2006/relationships/hyperlink" Target="http://www.conwaygreene.com/BostonHts/lpext.dll/BostonHts/1659/210f/216b?fn=document-frame.htm&amp;f=templates&amp;2.0" TargetMode="External" /><Relationship Id="rId4" Type="http://schemas.openxmlformats.org/officeDocument/2006/relationships/hyperlink" Target="http://www.conwaygreene.com/BostonHts/lpext.dll?f=FifLink&amp;t=document-frame.htm&amp;l=jump&amp;iid=5b6fecdb.a55f6d7.0.0&amp;nid=61d#JD_72003" TargetMode="External" /><Relationship Id="rId5" Type="http://schemas.openxmlformats.org/officeDocument/2006/relationships/hyperlink" Target="http://www.conwaygreene.com/BostonHts/lpext.dll?f=FifLink&amp;t=document-frame.htm&amp;l=jump&amp;iid=5b6fecdb.a55f6d7.0.0&amp;nid=78f#JD_115108" TargetMode="External" /><Relationship Id="rId6" Type="http://schemas.openxmlformats.org/officeDocument/2006/relationships/hyperlink" Target="http://www.conwaygreene.com/BostonHts/lpext.dll?f=FifLink&amp;t=document-frame.htm&amp;l=jump&amp;iid=5b6fecdb.a55f6d7.0.0&amp;nid=789#JD_115105" TargetMode="External" /><Relationship Id="rId7" Type="http://schemas.openxmlformats.org/officeDocument/2006/relationships/hyperlink" Target="http://www.conwaygreene.com/BostonHts/lpext.dll?f=FifLink&amp;t=document-frame.htm&amp;l=jump&amp;iid=5b6fecdb.a55f6d7.0.0&amp;nid=4af#JD_52112" TargetMode="External" /><Relationship Id="rId8" Type="http://schemas.openxmlformats.org/officeDocument/2006/relationships/hyperlink" Target="http://www.conwaygreene.com/BostonHts/lpext.dll?f=FifLink&amp;t=document-frame.htm&amp;l=jump&amp;iid=5b6fecdb.a55f6d7.0.0&amp;nid=823#JD_117701" TargetMode="External" /><Relationship Id="rId9" Type="http://schemas.openxmlformats.org/officeDocument/2006/relationships/hyperlink" Target="http://www.conwaygreene.com/BostonHts/lpext.dll?f=FifLink&amp;t=document-frame.htm&amp;l=jump&amp;iid=5b6fecdb.a55f6d7.0.0&amp;nid=827#JD_117703" TargetMode="External" /><Relationship Id="rId10" Type="http://schemas.openxmlformats.org/officeDocument/2006/relationships/hyperlink" Target="http://www.conwaygreene.com/BostonHts/lpext.dll/BostonHts/2871/2d9b/2e4a?fn=document-frame.htm&amp;f=templates&amp;2.0" TargetMode="External" /><Relationship Id="rId11" Type="http://schemas.openxmlformats.org/officeDocument/2006/relationships/hyperlink" Target="http://www.conwaygreene.com/BostonHts/lpext.dll?f=FifLink&amp;t=document-frame.htm&amp;l=jump&amp;iid=5b6fecdb.a55f6d7.0.0&amp;nid=791#JD_115109" TargetMode="External" /><Relationship Id="rId12" Type="http://schemas.openxmlformats.org/officeDocument/2006/relationships/hyperlink" Target="http://www.conwaygreene.com/CuyaFalls/lpext.dll/CuyaFalls/10cf/13e2/1857?fn=document-frame.htm&amp;f=templates&amp;2.0" TargetMode="External" /><Relationship Id="rId13" Type="http://schemas.openxmlformats.org/officeDocument/2006/relationships/hyperlink" Target="http://www.conwaygreene.com/CuyaFalls/lpext.dll?f=FifLink&amp;t=document-frame.htm&amp;l=query&amp;iid=195bdf6e.4fc6f0cf.0.0&amp;q=%5BGroup%20541.06%5D" TargetMode="External" /><Relationship Id="rId14" Type="http://schemas.openxmlformats.org/officeDocument/2006/relationships/hyperlink" Target="http://www.conwaygreene.com/CuyaFalls/lpext.dll/CuyaFalls/2950/39af?f=hitlist&amp;q=tree&amp;x=Simple&amp;opt=&amp;skc=80000002401E5AD061F49C11000039B0&amp;c=curr&amp;gh=1&amp;2.0#LPHit1" TargetMode="External" /><Relationship Id="rId15" Type="http://schemas.openxmlformats.org/officeDocument/2006/relationships/hyperlink" Target="http://www.conwaygreene.com/CuyaFalls/lpext.dll?f=FifLink&amp;t=document-frame.htm&amp;l=query&amp;iid=195bdf6e.4fc6f0cf.0.0&amp;q=%5BGroup%20561.07%5D" TargetMode="External" /><Relationship Id="rId16" Type="http://schemas.openxmlformats.org/officeDocument/2006/relationships/hyperlink" Target="http://www.conwaygreene.com/CuyaFalls/lpext.dll?f=FifLink&amp;t=document-frame.htm&amp;l=query&amp;iid=195bdf6e.4fc6f0cf.0.0&amp;q=%5BGroup%20157.04%5D" TargetMode="External" /><Relationship Id="rId17" Type="http://schemas.openxmlformats.org/officeDocument/2006/relationships/hyperlink" Target="http://www.conwaygreene.com/CuyaFalls/lpext.dll?f=FifLink&amp;t=document-frame.htm&amp;l=query&amp;iid=195bdf6e.4fc6f0cf.0.0&amp;q=%5BGroup%20157.04%5D" TargetMode="External" /><Relationship Id="rId18" Type="http://schemas.openxmlformats.org/officeDocument/2006/relationships/hyperlink" Target="http://www.conwaygreene.com/CuyaFalls/lpext.dll?f=FifLink&amp;t=document-frame.htm&amp;l=query&amp;iid=195bdf6e.4fc6f0cf.0.0&amp;q=%5BGroup%20561.06%5D" TargetMode="External" /><Relationship Id="rId19" Type="http://schemas.openxmlformats.org/officeDocument/2006/relationships/hyperlink" Target="http://www.amlegal.com/nxt/gateway.dll?f=hitdoc$hitdoc_bm=0000000280000019402520C1A20B31A900001D11$hitdoc_hit=1$hitdoc_dt=document-frame.htm$global=hitdoc_g_$hitdoc_g_hittotal=23$hitdoc_g_hitindex=3" TargetMode="External" /><Relationship Id="rId20" Type="http://schemas.openxmlformats.org/officeDocument/2006/relationships/hyperlink" Target="http://www.amlegal.com/nxt/gateway.dll?f=hitdoc$hitdoc_bm=00000000800000194024642380B0C69900001D5D$hitdoc_hit=1$hitdoc_dt=document-frame.htm$global=hitdoc_g_$hitdoc_g_hittotal=23$hitdoc_g_hitindex=1" TargetMode="External" /><Relationship Id="rId21" Type="http://schemas.openxmlformats.org/officeDocument/2006/relationships/hyperlink" Target="http://www.amlegal.com/nxt/gateway.dll?f=id$id=Hudson,%20OH%20Code%20of%20Ordinances%3Ar%3A8e28$cid=ohio$t=document-frame.htm$an=JD_642.06$3.0#JD_642.06" TargetMode="External" /><Relationship Id="rId22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1" TargetMode="External" /><Relationship Id="rId23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24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25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26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5" TargetMode="External" /><Relationship Id="rId27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2" TargetMode="External" /><Relationship Id="rId28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8" TargetMode="External" /><Relationship Id="rId29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7" TargetMode="External" /><Relationship Id="rId30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31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32" Type="http://schemas.openxmlformats.org/officeDocument/2006/relationships/hyperlink" Target="http://www.amlegal.com/nxt/gateway.dll?f=id$id=Hudson,%20OH%20Code%20of%20Ordinances%3Ar%3A9c62$cid=ohio$t=document-frame.htm$an=JD_1016.04$3.0#JD_1016.04" TargetMode="External" /><Relationship Id="rId33" Type="http://schemas.openxmlformats.org/officeDocument/2006/relationships/hyperlink" Target="http://www.conwaygreene.com/Macedonia/lpext.dll/Macedonia/4c1/695/73d/74b?fn=document-frame.htm&amp;f=templates&amp;2.0" TargetMode="External" /><Relationship Id="rId34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35" Type="http://schemas.openxmlformats.org/officeDocument/2006/relationships/hyperlink" Target="http://www.conwaygreene.com/Macedonia/lpext.dll?f=FifLink&amp;t=document-frame.htm&amp;l=query&amp;iid=26abe5e3.67d2a5bf.0.0&amp;q=%5BGroup%20%27541.06%27%5D" TargetMode="External" /><Relationship Id="rId36" Type="http://schemas.openxmlformats.org/officeDocument/2006/relationships/hyperlink" Target="http://www.conwaygreene.com/Macedonia/lpext.dll/Macedonia/2dce/2de3/2e25/2e38?f=hitlist&amp;q=trees&amp;x=Simple&amp;opt=&amp;skc=8000000240230A46454A6E1300002E39&amp;c=curr&amp;gh=1&amp;2.0#LPHit1" TargetMode="External" /><Relationship Id="rId37" Type="http://schemas.openxmlformats.org/officeDocument/2006/relationships/hyperlink" Target="http://www.conwaygreene.com/Macedonia/lpext.dll/Macedonia/2dce/2de3/2e25/2e50?f=hitlist&amp;q=trees&amp;x=Simple&amp;opt=&amp;skc=80000002401DDF343E351CB100002E51&amp;c=curr&amp;gh=1&amp;2.0#LPHit1" TargetMode="External" /><Relationship Id="rId38" Type="http://schemas.openxmlformats.org/officeDocument/2006/relationships/hyperlink" Target="http://www.conwaygreene.com/Macedonia/lpext.dll/Macedonia/2dce/2de3/2e25/2e60?f=hitlist&amp;q=trees&amp;x=Simple&amp;opt=&amp;skc=80000002401D7DC92D4D542000002E61&amp;c=curr&amp;gh=1&amp;2.0#LPHit1" TargetMode="External" /><Relationship Id="rId39" Type="http://schemas.openxmlformats.org/officeDocument/2006/relationships/hyperlink" Target="http://www.conwaygreene.com/Macedonia/lpext.dll?f=FifLink&amp;t=document-frame.htm&amp;l=query&amp;iid=26abe5e3.67d2a5bf.0.0&amp;q=%5BGroup%20924.05%5D" TargetMode="External" /><Relationship Id="rId40" Type="http://schemas.openxmlformats.org/officeDocument/2006/relationships/hyperlink" Target="http://www.conwaygreene.com/Macedonia/lpext.dll?f=FifLink&amp;t=document-frame.htm&amp;l=query&amp;iid=26abe5e3.67d2a5bf.0.0&amp;q=%5BGroup%20924.05%5D" TargetMode="External" /><Relationship Id="rId41" Type="http://schemas.openxmlformats.org/officeDocument/2006/relationships/hyperlink" Target="http://www.conwaygreene.com/Macedonia/lpext.dll?f=FifLink&amp;t=document-frame.htm&amp;l=query&amp;iid=26abe5e3.67d2a5bf.0.0&amp;q=%5BGroup%20%27909%27%5D" TargetMode="External" /><Relationship Id="rId42" Type="http://schemas.openxmlformats.org/officeDocument/2006/relationships/hyperlink" Target="http://www.conwaygreene.com/Macedonia/lpext.dll?f=FifLink&amp;t=document-frame.htm&amp;l=query&amp;iid=26abe5e3.67d2a5bf.0.0&amp;q=%5BGroup%20%271172.02%27%5D" TargetMode="External" /><Relationship Id="rId43" Type="http://schemas.openxmlformats.org/officeDocument/2006/relationships/hyperlink" Target="http://www.conwaygreene.com/Macedonia/lpext.dll?f=FifLink&amp;t=document-frame.htm&amp;l=query&amp;iid=26abe5e3.67d2a5bf.0.0&amp;q=%5BGroup%20%271171.11%27%5D" TargetMode="External" /><Relationship Id="rId44" Type="http://schemas.openxmlformats.org/officeDocument/2006/relationships/hyperlink" Target="http://www.conwaygreene.com/Macedonia/lpext.dll?f=FifLink&amp;t=document-frame.htm&amp;l=query&amp;iid=26abe5e3.67d2a5bf.0.0&amp;q=%5BGroup%20%271172.02%27%5D" TargetMode="External" /><Relationship Id="rId45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46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47" Type="http://schemas.openxmlformats.org/officeDocument/2006/relationships/hyperlink" Target="http://www.conwaygreene.com/Macedonia/lpext.dll?f=FifLink&amp;t=document-frame.htm&amp;l=query&amp;iid=26abe5e3.67d2a5bf.0.0&amp;q=%5BGroup%20%271121.04%27%5D" TargetMode="External" /><Relationship Id="rId48" Type="http://schemas.openxmlformats.org/officeDocument/2006/relationships/hyperlink" Target="http://www.conwaygreene.com/Oakwood/lpext.dll?f=FifLink&amp;t=document-frame.htm&amp;l=jump&amp;iid=9ceb428.7d95ad99.0.0&amp;nid=9c3#JD_93108" TargetMode="External" /><Relationship Id="rId49" Type="http://schemas.openxmlformats.org/officeDocument/2006/relationships/hyperlink" Target="http://www.conwaygreene.com/Oakwood/lpext.dll?f=FifLink&amp;t=document-frame.htm&amp;l=jump&amp;iid=9ceb428.7d95ad99.0.0&amp;nid=9bf#JD_93106" TargetMode="External" /><Relationship Id="rId50" Type="http://schemas.openxmlformats.org/officeDocument/2006/relationships/hyperlink" Target="http://www.conwaygreene.com/Oakwood/lpext.dll/Oakwood/3397/33b5/33ff?fn=document-frame.htm&amp;f=templates&amp;2.0" TargetMode="External" /><Relationship Id="rId51" Type="http://schemas.openxmlformats.org/officeDocument/2006/relationships/hyperlink" Target="http://www.conwaygreene.com/Oakwood/lpext.dll?f=FifLink&amp;t=document-frame.htm&amp;l=jump&amp;iid=9ceb428.7d95ad99.0.0&amp;nid=9bf#JD_93106" TargetMode="External" /><Relationship Id="rId52" Type="http://schemas.openxmlformats.org/officeDocument/2006/relationships/hyperlink" Target="http://www.conwaygreene.com/Oakwood/lpext.dll/Oakwood/3397/33b5/33ff/3470?fn=document-frame.htm&amp;f=templates&amp;2.0" TargetMode="External" /><Relationship Id="rId53" Type="http://schemas.openxmlformats.org/officeDocument/2006/relationships/hyperlink" Target="http://www.conwaygreene.com/Oakwood/lpext.dll/Oakwood/3397/33b5/33ff/3444?fn=document-frame.htm&amp;f=templates&amp;2.0" TargetMode="External" /><Relationship Id="rId54" Type="http://schemas.openxmlformats.org/officeDocument/2006/relationships/hyperlink" Target="http://www.conwaygreene.com/Oakwood/lpext.dll/Oakwood/3397/33b5/33ff/3444?fn=document-frame.htm&amp;f=templates&amp;2.0" TargetMode="External" /><Relationship Id="rId55" Type="http://schemas.openxmlformats.org/officeDocument/2006/relationships/hyperlink" Target="http://www.conwaygreene.com/Oakwood/lpext.dll?f=FifLink&amp;t=document-frame.htm&amp;l=jump&amp;iid=9ceb428.7d95ad99.0.0&amp;nid=9cd#JD_116504" TargetMode="External" /><Relationship Id="rId56" Type="http://schemas.openxmlformats.org/officeDocument/2006/relationships/hyperlink" Target="http://www.conwaygreene.com/Oakwood/lpext.dll?f=FifLink&amp;t=document-frame.htm&amp;l=jump&amp;iid=9ceb428.7d95ad99.0.0&amp;nid=9cf#JD_116909" TargetMode="External" /><Relationship Id="rId57" Type="http://schemas.openxmlformats.org/officeDocument/2006/relationships/hyperlink" Target="http://www.conwaygreene.com/Oakwood/lpext.dll/Oakwood/1b58/276c/27ca?fn=document-frame.htm&amp;f=templates&amp;2.0" TargetMode="External" /><Relationship Id="rId58" Type="http://schemas.openxmlformats.org/officeDocument/2006/relationships/hyperlink" Target="http://www.conwaygreene.com/Oakwood/lpext.dll?f=FifLink&amp;t=document-frame.htm&amp;l=jump&amp;iid=9ceb428.7d95ad99.0.0&amp;nid=9af#JD_92104" TargetMode="External" /><Relationship Id="rId59" Type="http://schemas.openxmlformats.org/officeDocument/2006/relationships/hyperlink" Target="http://www.conwaygreene.com/Oakwood/lpext.dll?f=FifLink&amp;t=document-frame.htm&amp;l=jump&amp;iid=9ceb428.7d95ad99.0.0&amp;nid=9b9#JD_93103" TargetMode="External" /><Relationship Id="rId60" Type="http://schemas.openxmlformats.org/officeDocument/2006/relationships/hyperlink" Target="http://www.conwaygreene.com/Oakwood/lpext.dll?f=FifLink&amp;t=document-frame.htm&amp;l=jump&amp;iid=9ceb428.7d95ad99.0.0&amp;nid=9b9#JD_93103" TargetMode="External" /><Relationship Id="rId61" Type="http://schemas.openxmlformats.org/officeDocument/2006/relationships/hyperlink" Target="http://www.conwaygreene.com/Oakwood/lpext.dll/Oakwood/382e/3f5b/40b3/4156?f=hitlist&amp;q=riparian&amp;x=Simple&amp;opt=&amp;skc=800000024037C948C4D03B8400004157&amp;c=curr&amp;gh=1&amp;2.0#LPHit1" TargetMode="External" /><Relationship Id="rId62" Type="http://schemas.openxmlformats.org/officeDocument/2006/relationships/hyperlink" Target="http://www.sagamorehillstownship.org/Images/SHT%20Riparian%20Setback.pdf" TargetMode="External" /><Relationship Id="rId63" Type="http://schemas.openxmlformats.org/officeDocument/2006/relationships/hyperlink" Target="http://www.sagamorehillstownship.org/Images/SHT%20Riparian%20Setback.pdf" TargetMode="External" /><Relationship Id="rId64" Type="http://schemas.openxmlformats.org/officeDocument/2006/relationships/hyperlink" Target="http://www.sagamorehillstownship.org/Images/Sagamore%20Hills%20Zoning%20Section%205%20No%20Adult.pdf" TargetMode="External" /><Relationship Id="rId65" Type="http://schemas.openxmlformats.org/officeDocument/2006/relationships/hyperlink" Target="http://www.sagamorehillstownship.org/Images/Sagamore%20Hills%20Zoning%20Section%205%20No%20Adult.pdf" TargetMode="External" /><Relationship Id="rId66" Type="http://schemas.openxmlformats.org/officeDocument/2006/relationships/hyperlink" Target="http://filecabinet.eschoolview.com/CA34E770-8478-45E8-A00A-333009D5174D/Zoning%20Resolution%20-%20Oct2011/b22_riparian_setback.pdf" TargetMode="External" /><Relationship Id="rId67" Type="http://schemas.openxmlformats.org/officeDocument/2006/relationships/hyperlink" Target="http://filecabinet.eschoolview.com/CA34E770-8478-45E8-A00A-333009D5174D/Zoning%20Resolution%20-%20Oct2011/b22_riparian_setback.pdf" TargetMode="External" /><Relationship Id="rId68" Type="http://schemas.openxmlformats.org/officeDocument/2006/relationships/hyperlink" Target="http://filecabinet.eschoolview.com/CA34E770-8478-45E8-A00A-333009D5174D/Zoning%20Resolution%20-%20Oct2011/b17_general_provisions.pdf" TargetMode="External" /><Relationship Id="rId69" Type="http://schemas.openxmlformats.org/officeDocument/2006/relationships/hyperlink" Target="http://filecabinet.eschoolview.com/CA34E770-8478-45E8-A00A-333009D5174D/Zoning%20Resolution%20-%20Oct2011/b13_c.pdf" TargetMode="External" /><Relationship Id="rId70" Type="http://schemas.openxmlformats.org/officeDocument/2006/relationships/hyperlink" Target="http://filecabinet.eschoolview.com/CA34E770-8478-45E8-A00A-333009D5174D/Zoning%20Resolution%20-%20Oct2011/b13_c.pdf" TargetMode="External" /><Relationship Id="rId71" Type="http://schemas.openxmlformats.org/officeDocument/2006/relationships/hyperlink" Target="http://filecabinet.eschoolview.com/CA34E770-8478-45E8-A00A-333009D5174D/Zoning%20Resolution%20-%20Oct2011/b16_prd.pdf" TargetMode="External" /><Relationship Id="rId72" Type="http://schemas.openxmlformats.org/officeDocument/2006/relationships/hyperlink" Target="http://www.sagamorehillstownship.org/Images/Sagamore%20Hills%20Zoning%20Section%2014.pdf" TargetMode="External" /><Relationship Id="rId73" Type="http://schemas.openxmlformats.org/officeDocument/2006/relationships/hyperlink" Target="http://filecabinet.eschoolview.com/CA34E770-8478-45E8-A00A-333009D5174D/Zoning%20Resolution%20-%20Oct2011/b24_cud.pdf" TargetMode="External" /><Relationship Id="rId74" Type="http://schemas.openxmlformats.org/officeDocument/2006/relationships/hyperlink" Target="http://filecabinet.eschoolview.com/CA34E770-8478-45E8-A00A-333009D5174D/Zoning%20Resolution%20-%20Oct2011/b24_cud.pdf" TargetMode="External" /><Relationship Id="rId75" Type="http://schemas.openxmlformats.org/officeDocument/2006/relationships/hyperlink" Target="http://www.conwaygreene.com/Oakwood/lpext.dll/Oakwood/44f6/4528/452f?f=hitlist&amp;q=arborist&amp;x=Simple&amp;opt=&amp;skc=80000002401BAB5F3AB2321700004530&amp;c=curr&amp;gh=1&amp;2.0#LPHit1" TargetMode="External" /><Relationship Id="rId76" Type="http://schemas.openxmlformats.org/officeDocument/2006/relationships/hyperlink" Target="http://www.conwaygreene.com/Oakwood/lpext.dll/Oakwood/382e/3f5b/4275/429f?f=hitlist&amp;q=%5Bs%5D%5Brank,100%3A%5Bdomain%3A%5Band%3A%5Bstem%3A%5Bwindowprox,20%3Awetland%20setback%5D%5D%5D%5D%5Bsum%3A%5Bstem%3A%5Bwindowprox,20%3Awetland%20setback%5D%5D%5D%5D&amp;x" TargetMode="External" /><Relationship Id="rId77" Type="http://schemas.openxmlformats.org/officeDocument/2006/relationships/hyperlink" Target="http://www.conwaygreene.com/Oakwood/lpext.dll/Oakwood/3397/33b5/33ff/34cb?f=hitlist&amp;q=tree%20commission&amp;x=Simple&amp;opt=&amp;skc=800000024016ECD2DC3CA1DF000034CC&amp;c=curr&amp;gh=1&amp;2.0#LPHit1" TargetMode="External" /><Relationship Id="rId78" Type="http://schemas.openxmlformats.org/officeDocument/2006/relationships/hyperlink" Target="http://www.conwaygreene.com/Twinsburg/lpext.dll/Twinsburg/35cd/39e1/3b7a/3bbc?f=hitlist&amp;q=tree%20board&amp;x=Simple&amp;opt=&amp;skc=8000000240174FF9F52E331100003BBD&amp;c=curr&amp;gh=1&amp;2.0#LPHit1" TargetMode="External" /><Relationship Id="rId79" Type="http://schemas.openxmlformats.org/officeDocument/2006/relationships/hyperlink" Target="http://www.conwaygreene.com/Twinsburg/lpext.dll/Twinsburg/a06/d03/10b7/10d3?fn=document-frame.htm&amp;f=templates&amp;2.0" TargetMode="External" /><Relationship Id="rId80" Type="http://schemas.openxmlformats.org/officeDocument/2006/relationships/hyperlink" Target="http://www.conwaygreene.com/Twinsburg/lpext.dll/Twinsburg/3c7d/3e9e/40a2/40fa?fn=document-frame.htm&amp;f=templates&amp;2.0" TargetMode="External" /><Relationship Id="rId81" Type="http://schemas.openxmlformats.org/officeDocument/2006/relationships/hyperlink" Target="http://www.conwaygreene.com/Twinsburg/lpext.dll/Twinsburg/35cd/39e1/3b7a?fn=document-frame.htm&amp;f=templates&amp;2.0" TargetMode="External" /><Relationship Id="rId82" Type="http://schemas.openxmlformats.org/officeDocument/2006/relationships/hyperlink" Target="http://www.conwaygreene.com/Twinsburg/lpext.dll/Twinsburg/35cd/39e1/3b7a/3bc8?fn=document-frame.htm&amp;f=templates&amp;2.0" TargetMode="External" /><Relationship Id="rId83" Type="http://schemas.openxmlformats.org/officeDocument/2006/relationships/hyperlink" Target="http://www.conwaygreene.com/Twinsburg/lpext.dll/Twinsburg/35cd/39e1/3b7a/3bcb?fn=document-frame.htm&amp;f=templates&amp;2.0" TargetMode="External" /><Relationship Id="rId84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85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86" Type="http://schemas.openxmlformats.org/officeDocument/2006/relationships/hyperlink" Target="http://www.conwaygreene.com/Twinsburg/lpext.dll/Twinsburg/3c7d/3e9e/40a2/40e0?f=hitlist&amp;q=islands&amp;x=Simple&amp;opt=&amp;skc=800000024022CE71D9F7B710000040E1&amp;c=curr&amp;gh=1&amp;2.0#LPHit1" TargetMode="External" /><Relationship Id="rId87" Type="http://schemas.openxmlformats.org/officeDocument/2006/relationships/hyperlink" Target="http://www.conwaygreene.com/Twinsburg/lpext.dll/Twinsburg/3c7d/3e9e/40a2/40b3?f=hitlist&amp;q=screening&amp;x=Simple&amp;opt=&amp;skc=80000002401A7FA838D38EFD000040B4&amp;c=curr&amp;gh=1&amp;2.0#LPHit1" TargetMode="External" /><Relationship Id="rId88" Type="http://schemas.openxmlformats.org/officeDocument/2006/relationships/hyperlink" Target="http://www.conwaygreene.com/Twinsburg/lpext.dll/Twinsburg/35cd/39e1/3b7a/3bbc?fn=document-frame.htm&amp;f=templates&amp;2.0" TargetMode="External" /><Relationship Id="rId89" Type="http://schemas.openxmlformats.org/officeDocument/2006/relationships/hyperlink" Target="http://www.conwaygreene.com/Twinsburg/lpext.dll/Twinsburg/35cd/39e1/3b7a/3bdc?fn=document-frame.htm&amp;f=templates&amp;2.0" TargetMode="External" /><Relationship Id="rId90" Type="http://schemas.openxmlformats.org/officeDocument/2006/relationships/hyperlink" Target="http://www.conwaygreene.com/Twinsburg/lpext.dll/Twinsburg/35cd/39e1/3b7a/3bed?fn=document-frame.htm&amp;f=templates&amp;2.0" TargetMode="External" /><Relationship Id="rId91" Type="http://schemas.openxmlformats.org/officeDocument/2006/relationships/hyperlink" Target="http://www.conwaygreene.com/Twinsburg/lpext.dll/Twinsburg/35cd/39e1/3b7a/3bf4?fn=document-frame.htm&amp;f=templates&amp;2.0" TargetMode="External" /><Relationship Id="rId92" Type="http://schemas.openxmlformats.org/officeDocument/2006/relationships/hyperlink" Target="http://www.conwaygreene.com/Twinsburg/lpext.dll/Twinsburg/35cd/39e1/3b7a/3bdc?fn=document-frame.htm&amp;f=templates&amp;2.0" TargetMode="External" /><Relationship Id="rId93" Type="http://schemas.openxmlformats.org/officeDocument/2006/relationships/hyperlink" Target="http://www.conwaygreene.com/Twinsburg/lpext.dll/Twinsburg/2fdb/30b2/311e?f=hitlist&amp;q=restoration&amp;x=Simple&amp;opt=&amp;skc=80000002401CC21432412AB10000311F&amp;c=curr&amp;gh=1&amp;2.0#LPHit1" TargetMode="External" /><Relationship Id="rId94" Type="http://schemas.openxmlformats.org/officeDocument/2006/relationships/hyperlink" Target="http://www.conwaygreene.com/Twinsburg/lpext.dll/Twinsburg/204b/2c32/2c92?f=hitlist&amp;q=destruction&amp;x=Simple&amp;opt=&amp;skc=800000024022CFABFC5FE47200002C93&amp;c=curr&amp;gh=1&amp;2.0#LPHit1" TargetMode="External" /><Relationship Id="rId95" Type="http://schemas.openxmlformats.org/officeDocument/2006/relationships/hyperlink" Target="http://www.conwaygreene.com/Twinsburg/lpext.dll/Twinsburg/3c7d/3e9e/3ea9/3efd?fn=document-frame.htm&amp;f=templates&amp;2.0" TargetMode="External" /><Relationship Id="rId96" Type="http://schemas.openxmlformats.org/officeDocument/2006/relationships/hyperlink" Target="http://library.municode.com/HTML/16028/level2/TIT15LAUS_CH153ZOCO.html#TOPTITLE" TargetMode="External" /><Relationship Id="rId97" Type="http://schemas.openxmlformats.org/officeDocument/2006/relationships/hyperlink" Target="http://library.municode.com/HTML/16028/level3/TIT13GEOF_CH131OFAGPR_ART2PRDA.html#TIT13GEOF_CH131OFAGPR_ART2PRDA_131.09INVIBUTRCR" TargetMode="External" /><Relationship Id="rId98" Type="http://schemas.openxmlformats.org/officeDocument/2006/relationships/hyperlink" Target="http://library.municode.com/HTML/16028/level2/TIT9GEPR_CH101TRSH.html#TIT9GEPR_CH101TRSH_101.06PRTR" TargetMode="External" /><Relationship Id="rId99" Type="http://schemas.openxmlformats.org/officeDocument/2006/relationships/hyperlink" Target="http://library.municode.com/HTML/16028/level2/TIT9GEPR_CH101TRSH.html#TIT9GEPR_CH101TRSH_101.06PRTR" TargetMode="External" /><Relationship Id="rId100" Type="http://schemas.openxmlformats.org/officeDocument/2006/relationships/hyperlink" Target="http://library.municode.com/HTML/16028/level2/TIT9GEPR_CH101TRSH.html#TIT9GEPR_CH101TRSH_101.11RE" TargetMode="External" /><Relationship Id="rId101" Type="http://schemas.openxmlformats.org/officeDocument/2006/relationships/hyperlink" Target="http://library.municode.com/HTML/16028/level2/TIT9GEPR_CH101TRSH.html#TIT9GEPR_CH101TRSH_101.11RE" TargetMode="External" /><Relationship Id="rId102" Type="http://schemas.openxmlformats.org/officeDocument/2006/relationships/hyperlink" Target="http://library.municode.com/HTML/16028/level2/TIT15LAUS_CH151SURE.html#TIT15LAUS_CH151SURE_151.18TR" TargetMode="External" /><Relationship Id="rId103" Type="http://schemas.openxmlformats.org/officeDocument/2006/relationships/hyperlink" Target="http://library.municode.com/HTML/16028/level2/TIT9GEPR_CH101TRSH.html#TIT9GEPR_CH101TRSH_101.03TRPL" TargetMode="External" /><Relationship Id="rId104" Type="http://schemas.openxmlformats.org/officeDocument/2006/relationships/hyperlink" Target="http://library.municode.com/HTML/16028/level2/TIT9GEPR_CH101TRSH.html#TOPTITLE" TargetMode="External" /><Relationship Id="rId105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106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107" Type="http://schemas.openxmlformats.org/officeDocument/2006/relationships/hyperlink" Target="http://www.conwaygreene.com/Summit/lpext.dll?f=FifLink&amp;t=document-frame.htm&amp;l=jump&amp;iid=247cab41.4c508508.0.0&amp;nid=905#JD_54106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aygreene.com/BostonHts/lpext.dll/BostonHts/2871/2d9b/2f09/2f67?f=hitlist&amp;q=riparian&amp;x=Simple&amp;opt=&amp;skc=80000002401F50E4C39DED4C00002F6800000000&amp;c=curr&amp;gh=1&amp;2.0#LPHit1" TargetMode="External" /><Relationship Id="rId2" Type="http://schemas.openxmlformats.org/officeDocument/2006/relationships/hyperlink" Target="http://www.conwaygreene.com/BostonHts/lpext.dll/BostonHts/2871/2d9b/2f09/2f67?f=hitlist&amp;q=riparian&amp;x=Simple&amp;opt=&amp;skc=80000002401F50E4C39DED4C00002F6800000000&amp;c=curr&amp;gh=1&amp;2.0#LPHit1" TargetMode="External" /><Relationship Id="rId3" Type="http://schemas.openxmlformats.org/officeDocument/2006/relationships/hyperlink" Target="http://www.conwaygreene.com/BostonHts/lpext.dll/BostonHts/1659/210f/216b?fn=document-frame.htm&amp;f=templates&amp;2.0" TargetMode="External" /><Relationship Id="rId4" Type="http://schemas.openxmlformats.org/officeDocument/2006/relationships/hyperlink" Target="http://www.conwaygreene.com/BostonHts/lpext.dll?f=FifLink&amp;t=document-frame.htm&amp;l=jump&amp;iid=5b6fecdb.a55f6d7.0.0&amp;nid=61d#JD_72003" TargetMode="External" /><Relationship Id="rId5" Type="http://schemas.openxmlformats.org/officeDocument/2006/relationships/hyperlink" Target="http://www.conwaygreene.com/BostonHts/lpext.dll?f=FifLink&amp;t=document-frame.htm&amp;l=jump&amp;iid=5b6fecdb.a55f6d7.0.0&amp;nid=78f#JD_115108" TargetMode="External" /><Relationship Id="rId6" Type="http://schemas.openxmlformats.org/officeDocument/2006/relationships/hyperlink" Target="http://www.conwaygreene.com/BostonHts/lpext.dll?f=FifLink&amp;t=document-frame.htm&amp;l=jump&amp;iid=5b6fecdb.a55f6d7.0.0&amp;nid=789#JD_115105" TargetMode="External" /><Relationship Id="rId7" Type="http://schemas.openxmlformats.org/officeDocument/2006/relationships/hyperlink" Target="http://www.conwaygreene.com/BostonHts/lpext.dll?f=FifLink&amp;t=document-frame.htm&amp;l=jump&amp;iid=5b6fecdb.a55f6d7.0.0&amp;nid=4af#JD_52112" TargetMode="External" /><Relationship Id="rId8" Type="http://schemas.openxmlformats.org/officeDocument/2006/relationships/hyperlink" Target="http://www.conwaygreene.com/BostonHts/lpext.dll?f=FifLink&amp;t=document-frame.htm&amp;l=jump&amp;iid=5b6fecdb.a55f6d7.0.0&amp;nid=823#JD_117701" TargetMode="External" /><Relationship Id="rId9" Type="http://schemas.openxmlformats.org/officeDocument/2006/relationships/hyperlink" Target="http://www.conwaygreene.com/BostonHts/lpext.dll?f=FifLink&amp;t=document-frame.htm&amp;l=jump&amp;iid=5b6fecdb.a55f6d7.0.0&amp;nid=827#JD_117703" TargetMode="External" /><Relationship Id="rId10" Type="http://schemas.openxmlformats.org/officeDocument/2006/relationships/hyperlink" Target="http://www.conwaygreene.com/BostonHts/lpext.dll/BostonHts/2871/2d9b/2e4a?fn=document-frame.htm&amp;f=templates&amp;2.0" TargetMode="External" /><Relationship Id="rId11" Type="http://schemas.openxmlformats.org/officeDocument/2006/relationships/hyperlink" Target="http://www.conwaygreene.com/BostonHts/lpext.dll?f=FifLink&amp;t=document-frame.htm&amp;l=jump&amp;iid=5b6fecdb.a55f6d7.0.0&amp;nid=791#JD_115109" TargetMode="External" /><Relationship Id="rId12" Type="http://schemas.openxmlformats.org/officeDocument/2006/relationships/hyperlink" Target="http://www.amlegal.com/nxt/gateway.dll?f=hitdoc$hitdoc_bm=0000000280000019402520C1A20B31A900001D11$hitdoc_hit=1$hitdoc_dt=document-frame.htm$global=hitdoc_g_$hitdoc_g_hittotal=23$hitdoc_g_hitindex=3" TargetMode="External" /><Relationship Id="rId13" Type="http://schemas.openxmlformats.org/officeDocument/2006/relationships/hyperlink" Target="http://www.amlegal.com/nxt/gateway.dll?f=hitdoc$hitdoc_bm=00000000800000194024642380B0C69900001D5D$hitdoc_hit=1$hitdoc_dt=document-frame.htm$global=hitdoc_g_$hitdoc_g_hittotal=23$hitdoc_g_hitindex=1" TargetMode="External" /><Relationship Id="rId14" Type="http://schemas.openxmlformats.org/officeDocument/2006/relationships/hyperlink" Target="http://www.amlegal.com/nxt/gateway.dll?f=id$id=Hudson,%20OH%20Code%20of%20Ordinances%3Ar%3A8e28$cid=ohio$t=document-frame.htm$an=JD_642.06$3.0#JD_642.06" TargetMode="External" /><Relationship Id="rId15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1" TargetMode="External" /><Relationship Id="rId16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17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18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19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5" TargetMode="External" /><Relationship Id="rId20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2" TargetMode="External" /><Relationship Id="rId21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8" TargetMode="External" /><Relationship Id="rId22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7" TargetMode="External" /><Relationship Id="rId23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24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25" Type="http://schemas.openxmlformats.org/officeDocument/2006/relationships/hyperlink" Target="http://www.amlegal.com/nxt/gateway.dll?f=id$id=Hudson,%20OH%20Code%20of%20Ordinances%3Ar%3A9c62$cid=ohio$t=document-frame.htm$an=JD_1016.04$3.0#JD_1016.04" TargetMode="External" /><Relationship Id="rId26" Type="http://schemas.openxmlformats.org/officeDocument/2006/relationships/hyperlink" Target="http://www.conwaygreene.com/Macedonia/lpext.dll/Macedonia/4c1/695/73d/74b?fn=document-frame.htm&amp;f=templates&amp;2.0" TargetMode="External" /><Relationship Id="rId27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28" Type="http://schemas.openxmlformats.org/officeDocument/2006/relationships/hyperlink" Target="http://www.conwaygreene.com/Macedonia/lpext.dll?f=FifLink&amp;t=document-frame.htm&amp;l=query&amp;iid=26abe5e3.67d2a5bf.0.0&amp;q=%5BGroup%20%27541.06%27%5D" TargetMode="External" /><Relationship Id="rId29" Type="http://schemas.openxmlformats.org/officeDocument/2006/relationships/hyperlink" Target="http://www.conwaygreene.com/Macedonia/lpext.dll/Macedonia/2dce/2de3/2e25/2e38?f=hitlist&amp;q=trees&amp;x=Simple&amp;opt=&amp;skc=8000000240230A46454A6E1300002E39&amp;c=curr&amp;gh=1&amp;2.0#LPHit1" TargetMode="External" /><Relationship Id="rId30" Type="http://schemas.openxmlformats.org/officeDocument/2006/relationships/hyperlink" Target="http://www.conwaygreene.com/Macedonia/lpext.dll/Macedonia/2dce/2de3/2e25/2e50?f=hitlist&amp;q=trees&amp;x=Simple&amp;opt=&amp;skc=80000002401DDF343E351CB100002E51&amp;c=curr&amp;gh=1&amp;2.0#LPHit1" TargetMode="External" /><Relationship Id="rId31" Type="http://schemas.openxmlformats.org/officeDocument/2006/relationships/hyperlink" Target="http://www.conwaygreene.com/Macedonia/lpext.dll/Macedonia/2dce/2de3/2e25/2e60?f=hitlist&amp;q=trees&amp;x=Simple&amp;opt=&amp;skc=80000002401D7DC92D4D542000002E61&amp;c=curr&amp;gh=1&amp;2.0#LPHit1" TargetMode="External" /><Relationship Id="rId32" Type="http://schemas.openxmlformats.org/officeDocument/2006/relationships/hyperlink" Target="http://www.conwaygreene.com/Macedonia/lpext.dll?f=FifLink&amp;t=document-frame.htm&amp;l=query&amp;iid=26abe5e3.67d2a5bf.0.0&amp;q=%5BGroup%20924.05%5D" TargetMode="External" /><Relationship Id="rId33" Type="http://schemas.openxmlformats.org/officeDocument/2006/relationships/hyperlink" Target="http://www.conwaygreene.com/Macedonia/lpext.dll?f=FifLink&amp;t=document-frame.htm&amp;l=query&amp;iid=26abe5e3.67d2a5bf.0.0&amp;q=%5BGroup%20924.05%5D" TargetMode="External" /><Relationship Id="rId34" Type="http://schemas.openxmlformats.org/officeDocument/2006/relationships/hyperlink" Target="http://www.conwaygreene.com/Macedonia/lpext.dll?f=FifLink&amp;t=document-frame.htm&amp;l=query&amp;iid=26abe5e3.67d2a5bf.0.0&amp;q=%5BGroup%20%27909%27%5D" TargetMode="External" /><Relationship Id="rId35" Type="http://schemas.openxmlformats.org/officeDocument/2006/relationships/hyperlink" Target="http://www.conwaygreene.com/Macedonia/lpext.dll?f=FifLink&amp;t=document-frame.htm&amp;l=query&amp;iid=26abe5e3.67d2a5bf.0.0&amp;q=%5BGroup%20%271172.02%27%5D" TargetMode="External" /><Relationship Id="rId36" Type="http://schemas.openxmlformats.org/officeDocument/2006/relationships/hyperlink" Target="http://www.conwaygreene.com/Macedonia/lpext.dll?f=FifLink&amp;t=document-frame.htm&amp;l=query&amp;iid=26abe5e3.67d2a5bf.0.0&amp;q=%5BGroup%20%271171.11%27%5D" TargetMode="External" /><Relationship Id="rId37" Type="http://schemas.openxmlformats.org/officeDocument/2006/relationships/hyperlink" Target="http://www.conwaygreene.com/Macedonia/lpext.dll?f=FifLink&amp;t=document-frame.htm&amp;l=query&amp;iid=26abe5e3.67d2a5bf.0.0&amp;q=%5BGroup%20%271172.02%27%5D" TargetMode="External" /><Relationship Id="rId38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39" Type="http://schemas.openxmlformats.org/officeDocument/2006/relationships/hyperlink" Target="http://www.conwaygreene.com/Macedonia/lpext.dll?f=FifLink&amp;t=document-frame.htm&amp;l=query&amp;iid=26abe5e3.67d2a5bf.0.0&amp;q=%5BGroup%20%271121.11%27%5D" TargetMode="External" /><Relationship Id="rId40" Type="http://schemas.openxmlformats.org/officeDocument/2006/relationships/hyperlink" Target="http://www.conwaygreene.com/Macedonia/lpext.dll?f=FifLink&amp;t=document-frame.htm&amp;l=query&amp;iid=26abe5e3.67d2a5bf.0.0&amp;q=%5BGroup%20%271121.04%27%5D" TargetMode="External" /><Relationship Id="rId41" Type="http://schemas.openxmlformats.org/officeDocument/2006/relationships/hyperlink" Target="http://www.conwaygreene.com/Oakwood/lpext.dll?f=FifLink&amp;t=document-frame.htm&amp;l=jump&amp;iid=9ceb428.7d95ad99.0.0&amp;nid=9c3#JD_93108" TargetMode="External" /><Relationship Id="rId42" Type="http://schemas.openxmlformats.org/officeDocument/2006/relationships/hyperlink" Target="http://www.conwaygreene.com/Oakwood/lpext.dll?f=FifLink&amp;t=document-frame.htm&amp;l=jump&amp;iid=9ceb428.7d95ad99.0.0&amp;nid=9bf#JD_93106" TargetMode="External" /><Relationship Id="rId43" Type="http://schemas.openxmlformats.org/officeDocument/2006/relationships/hyperlink" Target="http://www.conwaygreene.com/Oakwood/lpext.dll/Oakwood/3397/33b5/33ff?fn=document-frame.htm&amp;f=templates&amp;2.0" TargetMode="External" /><Relationship Id="rId44" Type="http://schemas.openxmlformats.org/officeDocument/2006/relationships/hyperlink" Target="http://www.conwaygreene.com/Oakwood/lpext.dll?f=FifLink&amp;t=document-frame.htm&amp;l=jump&amp;iid=9ceb428.7d95ad99.0.0&amp;nid=9bf#JD_93106" TargetMode="External" /><Relationship Id="rId45" Type="http://schemas.openxmlformats.org/officeDocument/2006/relationships/hyperlink" Target="http://www.conwaygreene.com/Oakwood/lpext.dll/Oakwood/3397/33b5/33ff/3470?fn=document-frame.htm&amp;f=templates&amp;2.0" TargetMode="External" /><Relationship Id="rId46" Type="http://schemas.openxmlformats.org/officeDocument/2006/relationships/hyperlink" Target="http://www.conwaygreene.com/Oakwood/lpext.dll/Oakwood/3397/33b5/33ff/3444?fn=document-frame.htm&amp;f=templates&amp;2.0" TargetMode="External" /><Relationship Id="rId47" Type="http://schemas.openxmlformats.org/officeDocument/2006/relationships/hyperlink" Target="http://www.conwaygreene.com/Oakwood/lpext.dll/Oakwood/3397/33b5/33ff/3444?fn=document-frame.htm&amp;f=templates&amp;2.0" TargetMode="External" /><Relationship Id="rId48" Type="http://schemas.openxmlformats.org/officeDocument/2006/relationships/hyperlink" Target="http://www.conwaygreene.com/Oakwood/lpext.dll?f=FifLink&amp;t=document-frame.htm&amp;l=jump&amp;iid=9ceb428.7d95ad99.0.0&amp;nid=9cd#JD_116504" TargetMode="External" /><Relationship Id="rId49" Type="http://schemas.openxmlformats.org/officeDocument/2006/relationships/hyperlink" Target="http://www.conwaygreene.com/Oakwood/lpext.dll?f=FifLink&amp;t=document-frame.htm&amp;l=jump&amp;iid=9ceb428.7d95ad99.0.0&amp;nid=9cf#JD_116909" TargetMode="External" /><Relationship Id="rId50" Type="http://schemas.openxmlformats.org/officeDocument/2006/relationships/hyperlink" Target="http://www.conwaygreene.com/Oakwood/lpext.dll/Oakwood/1b58/276c/27ca?fn=document-frame.htm&amp;f=templates&amp;2.0" TargetMode="External" /><Relationship Id="rId51" Type="http://schemas.openxmlformats.org/officeDocument/2006/relationships/hyperlink" Target="http://www.conwaygreene.com/Oakwood/lpext.dll?f=FifLink&amp;t=document-frame.htm&amp;l=jump&amp;iid=9ceb428.7d95ad99.0.0&amp;nid=9af#JD_92104" TargetMode="External" /><Relationship Id="rId52" Type="http://schemas.openxmlformats.org/officeDocument/2006/relationships/hyperlink" Target="http://www.conwaygreene.com/Oakwood/lpext.dll?f=FifLink&amp;t=document-frame.htm&amp;l=jump&amp;iid=9ceb428.7d95ad99.0.0&amp;nid=9b9#JD_93103" TargetMode="External" /><Relationship Id="rId53" Type="http://schemas.openxmlformats.org/officeDocument/2006/relationships/hyperlink" Target="http://www.conwaygreene.com/Oakwood/lpext.dll?f=FifLink&amp;t=document-frame.htm&amp;l=jump&amp;iid=9ceb428.7d95ad99.0.0&amp;nid=9b9#JD_93103" TargetMode="External" /><Relationship Id="rId54" Type="http://schemas.openxmlformats.org/officeDocument/2006/relationships/hyperlink" Target="http://www.conwaygreene.com/Oakwood/lpext.dll/Oakwood/382e/3f5b/40b3/4156?f=hitlist&amp;q=riparian&amp;x=Simple&amp;opt=&amp;skc=800000024037C948C4D03B8400004157&amp;c=curr&amp;gh=1&amp;2.0#LPHit1" TargetMode="External" /><Relationship Id="rId55" Type="http://schemas.openxmlformats.org/officeDocument/2006/relationships/hyperlink" Target="http://www.sagamorehillstownship.org/Images/SHT%20Riparian%20Setback.pdf" TargetMode="External" /><Relationship Id="rId56" Type="http://schemas.openxmlformats.org/officeDocument/2006/relationships/hyperlink" Target="http://www.sagamorehillstownship.org/Images/SHT%20Riparian%20Setback.pdf" TargetMode="External" /><Relationship Id="rId57" Type="http://schemas.openxmlformats.org/officeDocument/2006/relationships/hyperlink" Target="http://www.sagamorehillstownship.org/Images/Sagamore%20Hills%20Zoning%20Section%205%20No%20Adult.pdf" TargetMode="External" /><Relationship Id="rId58" Type="http://schemas.openxmlformats.org/officeDocument/2006/relationships/hyperlink" Target="http://www.sagamorehillstownship.org/Images/Sagamore%20Hills%20Zoning%20Section%205%20No%20Adult.pdf" TargetMode="External" /><Relationship Id="rId59" Type="http://schemas.openxmlformats.org/officeDocument/2006/relationships/hyperlink" Target="http://filecabinet.eschoolview.com/CA34E770-8478-45E8-A00A-333009D5174D/Zoning%20Resolution%20-%20Oct2011/b22_riparian_setback.pdf" TargetMode="External" /><Relationship Id="rId60" Type="http://schemas.openxmlformats.org/officeDocument/2006/relationships/hyperlink" Target="http://filecabinet.eschoolview.com/CA34E770-8478-45E8-A00A-333009D5174D/Zoning%20Resolution%20-%20Oct2011/b22_riparian_setback.pdf" TargetMode="External" /><Relationship Id="rId61" Type="http://schemas.openxmlformats.org/officeDocument/2006/relationships/hyperlink" Target="http://filecabinet.eschoolview.com/CA34E770-8478-45E8-A00A-333009D5174D/Zoning%20Resolution%20-%20Oct2011/b17_general_provisions.pdf" TargetMode="External" /><Relationship Id="rId62" Type="http://schemas.openxmlformats.org/officeDocument/2006/relationships/hyperlink" Target="http://filecabinet.eschoolview.com/CA34E770-8478-45E8-A00A-333009D5174D/Zoning%20Resolution%20-%20Oct2011/b13_c.pdf" TargetMode="External" /><Relationship Id="rId63" Type="http://schemas.openxmlformats.org/officeDocument/2006/relationships/hyperlink" Target="http://filecabinet.eschoolview.com/CA34E770-8478-45E8-A00A-333009D5174D/Zoning%20Resolution%20-%20Oct2011/b13_c.pdf" TargetMode="External" /><Relationship Id="rId64" Type="http://schemas.openxmlformats.org/officeDocument/2006/relationships/hyperlink" Target="http://filecabinet.eschoolview.com/CA34E770-8478-45E8-A00A-333009D5174D/Zoning%20Resolution%20-%20Oct2011/b16_prd.pdf" TargetMode="External" /><Relationship Id="rId65" Type="http://schemas.openxmlformats.org/officeDocument/2006/relationships/hyperlink" Target="http://www.sagamorehillstownship.org/Images/Sagamore%20Hills%20Zoning%20Section%2014.pdf" TargetMode="External" /><Relationship Id="rId66" Type="http://schemas.openxmlformats.org/officeDocument/2006/relationships/hyperlink" Target="http://filecabinet.eschoolview.com/CA34E770-8478-45E8-A00A-333009D5174D/Zoning%20Resolution%20-%20Oct2011/b24_cud.pdf" TargetMode="External" /><Relationship Id="rId67" Type="http://schemas.openxmlformats.org/officeDocument/2006/relationships/hyperlink" Target="http://filecabinet.eschoolview.com/CA34E770-8478-45E8-A00A-333009D5174D/Zoning%20Resolution%20-%20Oct2011/b24_cud.pdf" TargetMode="External" /><Relationship Id="rId68" Type="http://schemas.openxmlformats.org/officeDocument/2006/relationships/hyperlink" Target="http://www.conwaygreene.com/Oakwood/lpext.dll/Oakwood/44f6/4528/452f?f=hitlist&amp;q=arborist&amp;x=Simple&amp;opt=&amp;skc=80000002401BAB5F3AB2321700004530&amp;c=curr&amp;gh=1&amp;2.0#LPHit1" TargetMode="External" /><Relationship Id="rId69" Type="http://schemas.openxmlformats.org/officeDocument/2006/relationships/hyperlink" Target="http://www.conwaygreene.com/Oakwood/lpext.dll/Oakwood/382e/3f5b/4275/429f?f=hitlist&amp;q=%5Bs%5D%5Brank,100%3A%5Bdomain%3A%5Band%3A%5Bstem%3A%5Bwindowprox,20%3Awetland%20setback%5D%5D%5D%5D%5Bsum%3A%5Bstem%3A%5Bwindowprox,20%3Awetland%20setback%5D%5D%5D%5D&amp;x" TargetMode="External" /><Relationship Id="rId70" Type="http://schemas.openxmlformats.org/officeDocument/2006/relationships/hyperlink" Target="http://www.conwaygreene.com/Oakwood/lpext.dll/Oakwood/3397/33b5/33ff/34cb?f=hitlist&amp;q=tree%20commission&amp;x=Simple&amp;opt=&amp;skc=800000024016ECD2DC3CA1DF000034CC&amp;c=curr&amp;gh=1&amp;2.0#LPHit1" TargetMode="External" /><Relationship Id="rId71" Type="http://schemas.openxmlformats.org/officeDocument/2006/relationships/hyperlink" Target="http://www.conwaygreene.com/Twinsburg/lpext.dll/Twinsburg/35cd/39e1/3b7a/3bbc?f=hitlist&amp;q=tree%20board&amp;x=Simple&amp;opt=&amp;skc=8000000240174FF9F52E331100003BBD&amp;c=curr&amp;gh=1&amp;2.0#LPHit1" TargetMode="External" /><Relationship Id="rId72" Type="http://schemas.openxmlformats.org/officeDocument/2006/relationships/hyperlink" Target="http://www.conwaygreene.com/Twinsburg/lpext.dll/Twinsburg/a06/d03/10b7/10d3?fn=document-frame.htm&amp;f=templates&amp;2.0" TargetMode="External" /><Relationship Id="rId73" Type="http://schemas.openxmlformats.org/officeDocument/2006/relationships/hyperlink" Target="http://www.conwaygreene.com/Twinsburg/lpext.dll/Twinsburg/3c7d/3e9e/40a2/40fa?fn=document-frame.htm&amp;f=templates&amp;2.0" TargetMode="External" /><Relationship Id="rId74" Type="http://schemas.openxmlformats.org/officeDocument/2006/relationships/hyperlink" Target="http://www.conwaygreene.com/Twinsburg/lpext.dll/Twinsburg/35cd/39e1/3b7a?fn=document-frame.htm&amp;f=templates&amp;2.0" TargetMode="External" /><Relationship Id="rId75" Type="http://schemas.openxmlformats.org/officeDocument/2006/relationships/hyperlink" Target="http://www.conwaygreene.com/Twinsburg/lpext.dll/Twinsburg/35cd/39e1/3b7a/3bc8?fn=document-frame.htm&amp;f=templates&amp;2.0" TargetMode="External" /><Relationship Id="rId76" Type="http://schemas.openxmlformats.org/officeDocument/2006/relationships/hyperlink" Target="http://www.conwaygreene.com/Twinsburg/lpext.dll/Twinsburg/35cd/39e1/3b7a/3bcb?fn=document-frame.htm&amp;f=templates&amp;2.0" TargetMode="External" /><Relationship Id="rId77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78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79" Type="http://schemas.openxmlformats.org/officeDocument/2006/relationships/hyperlink" Target="http://www.conwaygreene.com/Twinsburg/lpext.dll/Twinsburg/3c7d/3e9e/40a2/40e0?f=hitlist&amp;q=islands&amp;x=Simple&amp;opt=&amp;skc=800000024022CE71D9F7B710000040E1&amp;c=curr&amp;gh=1&amp;2.0#LPHit1" TargetMode="External" /><Relationship Id="rId80" Type="http://schemas.openxmlformats.org/officeDocument/2006/relationships/hyperlink" Target="http://www.conwaygreene.com/Twinsburg/lpext.dll/Twinsburg/3c7d/3e9e/40a2/40b3?f=hitlist&amp;q=screening&amp;x=Simple&amp;opt=&amp;skc=80000002401A7FA838D38EFD000040B4&amp;c=curr&amp;gh=1&amp;2.0#LPHit1" TargetMode="External" /><Relationship Id="rId81" Type="http://schemas.openxmlformats.org/officeDocument/2006/relationships/hyperlink" Target="http://www.conwaygreene.com/Twinsburg/lpext.dll/Twinsburg/35cd/39e1/3b7a/3bbc?fn=document-frame.htm&amp;f=templates&amp;2.0" TargetMode="External" /><Relationship Id="rId82" Type="http://schemas.openxmlformats.org/officeDocument/2006/relationships/hyperlink" Target="http://www.conwaygreene.com/Twinsburg/lpext.dll/Twinsburg/35cd/39e1/3b7a/3bdc?fn=document-frame.htm&amp;f=templates&amp;2.0" TargetMode="External" /><Relationship Id="rId83" Type="http://schemas.openxmlformats.org/officeDocument/2006/relationships/hyperlink" Target="http://www.conwaygreene.com/Twinsburg/lpext.dll/Twinsburg/35cd/39e1/3b7a/3bed?fn=document-frame.htm&amp;f=templates&amp;2.0" TargetMode="External" /><Relationship Id="rId84" Type="http://schemas.openxmlformats.org/officeDocument/2006/relationships/hyperlink" Target="http://www.conwaygreene.com/Twinsburg/lpext.dll/Twinsburg/35cd/39e1/3b7a/3bf4?fn=document-frame.htm&amp;f=templates&amp;2.0" TargetMode="External" /><Relationship Id="rId85" Type="http://schemas.openxmlformats.org/officeDocument/2006/relationships/hyperlink" Target="http://www.conwaygreene.com/Twinsburg/lpext.dll/Twinsburg/35cd/39e1/3b7a/3bdc?fn=document-frame.htm&amp;f=templates&amp;2.0" TargetMode="External" /><Relationship Id="rId86" Type="http://schemas.openxmlformats.org/officeDocument/2006/relationships/hyperlink" Target="http://www.conwaygreene.com/Twinsburg/lpext.dll/Twinsburg/2fdb/30b2/311e?f=hitlist&amp;q=restoration&amp;x=Simple&amp;opt=&amp;skc=80000002401CC21432412AB10000311F&amp;c=curr&amp;gh=1&amp;2.0#LPHit1" TargetMode="External" /><Relationship Id="rId87" Type="http://schemas.openxmlformats.org/officeDocument/2006/relationships/hyperlink" Target="http://www.conwaygreene.com/Twinsburg/lpext.dll/Twinsburg/204b/2c32/2c92?f=hitlist&amp;q=destruction&amp;x=Simple&amp;opt=&amp;skc=800000024022CFABFC5FE47200002C93&amp;c=curr&amp;gh=1&amp;2.0#LPHit1" TargetMode="External" /><Relationship Id="rId88" Type="http://schemas.openxmlformats.org/officeDocument/2006/relationships/hyperlink" Target="http://www.conwaygreene.com/Twinsburg/lpext.dll/Twinsburg/3c7d/3e9e/3ea9/3efd?fn=document-frame.htm&amp;f=templates&amp;2.0" TargetMode="External" /><Relationship Id="rId89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90" Type="http://schemas.openxmlformats.org/officeDocument/2006/relationships/hyperlink" Target="http://www.conwaygreene.com/Summit/lpext.dll?f=FifLink&amp;t=document-frame.htm&amp;l=jump&amp;iid=6d4caadc.4c2ce31d.0.0&amp;nid=c4f#JD_93705" TargetMode="External" /><Relationship Id="rId91" Type="http://schemas.openxmlformats.org/officeDocument/2006/relationships/hyperlink" Target="http://www.conwaygreene.com/Summit/lpext.dll?f=FifLink&amp;t=document-frame.htm&amp;l=jump&amp;iid=247cab41.4c508508.0.0&amp;nid=905#JD_54106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mlegal.com/nxt/gateway.dll/Ohio/hudson_oh/parttwo-administrationcode/titleeight-boardsandcommissions/chapter276treecommission?f=templates$fn=default.htm$3.0$vid=amlegal:hudson_oh" TargetMode="External" /><Relationship Id="rId2" Type="http://schemas.openxmlformats.org/officeDocument/2006/relationships/hyperlink" Target="http://www.amlegal.com/nxt/gateway.dll?f=hitdoc$hitdoc_bm=00000000800000194024642380B0C69900001D5D$hitdoc_hit=1$hitdoc_dt=document-frame.htm$global=hitdoc_g_$hitdoc_g_hittotal=23$hitdoc_g_hitindex=1" TargetMode="External" /><Relationship Id="rId3" Type="http://schemas.openxmlformats.org/officeDocument/2006/relationships/hyperlink" Target="http://www.amlegal.com/nxt/gateway.dll?f=id$id=Hudson,%20OH%20Code%20of%20Ordinances%3Ar%3A8e28$cid=ohio$t=document-frame.htm$an=JD_642.06$3.0#JD_642.06" TargetMode="External" /><Relationship Id="rId4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1" TargetMode="External" /><Relationship Id="rId5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6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3" TargetMode="External" /><Relationship Id="rId7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8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5" TargetMode="External" /><Relationship Id="rId9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2" TargetMode="External" /><Relationship Id="rId10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8" TargetMode="External" /><Relationship Id="rId11" Type="http://schemas.openxmlformats.org/officeDocument/2006/relationships/hyperlink" Target="http://www.amlegal.com/nxt/gateway.dll/Ohio/hudson_oh/partten-streetsutilitiesandpublicservice/titletwo-streetandsidewalkareas/chapter1014trees?f=templates$fn=default.htm$3.0$vid=amlegal:hudson_oh$anc=JD_1014.07" TargetMode="External" /><Relationship Id="rId12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13" Type="http://schemas.openxmlformats.org/officeDocument/2006/relationships/hyperlink" Target="http://www.amlegal.com/nxt/gateway.dll/Ohio/hudson_oh/parttwelve-planningandzoningcode/chapter1207zoningdevelopmentandsiteplans?f=templates$fn=default.htm$3.0$vid=amlegal:hudson_oh$anc=JD_1207.02" TargetMode="External" /><Relationship Id="rId14" Type="http://schemas.openxmlformats.org/officeDocument/2006/relationships/hyperlink" Target="http://www.amlegal.com/nxt/gateway.dll?f=id$id=Hudson,%20OH%20Code%20of%20Ordinances%3Ar%3A9c62$cid=ohio$t=document-frame.htm$an=JD_1016.04$3.0#JD_1016.04" TargetMode="External" /><Relationship Id="rId15" Type="http://schemas.openxmlformats.org/officeDocument/2006/relationships/hyperlink" Target="http://www.conwaygreene.com/Macedonia/lpext.dll/Macedonia/4c3/697/73f?f=hitlist&amp;q=141&amp;x=Simple&amp;opt=&amp;skc=80000002401DCBE041BEA04A00000740&amp;c=curr&amp;gh=1&amp;2.0#LPHit1" TargetMode="External" /><Relationship Id="rId16" Type="http://schemas.openxmlformats.org/officeDocument/2006/relationships/hyperlink" Target="http://www.conwaygreene.com/Macedonia/lpext.dll/Macedonia/1aba/25ed/2653?f=hitlist&amp;q=541.06&amp;x=Simple&amp;opt=&amp;skc=80000002401DFCCE2E46DF3E00002654&amp;c=curr&amp;gh=1&amp;2.0#LPHit1" TargetMode="External" /><Relationship Id="rId17" Type="http://schemas.openxmlformats.org/officeDocument/2006/relationships/hyperlink" Target="http://www.conwaygreene.com/Macedonia/lpext.dll/Macedonia/2dce/2de3/2e25/2e38?f=hitlist&amp;q=trees&amp;x=Simple&amp;opt=&amp;skc=8000000240230A46454A6E1300002E39&amp;c=curr&amp;gh=1&amp;2.0#LPHit1" TargetMode="External" /><Relationship Id="rId18" Type="http://schemas.openxmlformats.org/officeDocument/2006/relationships/hyperlink" Target="http://www.conwaygreene.com/Macedonia/lpext.dll/Macedonia/2e15/2e2a/2e6c/2e97?f=hitlist&amp;q=909.03&amp;x=Simple&amp;opt=&amp;skc=80000002401DCCC199201E5A00002E98&amp;c=curr&amp;gh=1&amp;2.0#LPHit1" TargetMode="External" /><Relationship Id="rId19" Type="http://schemas.openxmlformats.org/officeDocument/2006/relationships/hyperlink" Target="http://www.conwaygreene.com/Macedonia/lpext.dll/Macedonia/2e15/2ee7/30a1/3106?fn=document-frame.htm&amp;f=templates&amp;2.0" TargetMode="External" /><Relationship Id="rId20" Type="http://schemas.openxmlformats.org/officeDocument/2006/relationships/hyperlink" Target="http://www.conwaygreene.com/Macedonia/lpext.dll/Macedonia/2e15/2ee7/30a1/3106?fn=document-frame.htm&amp;f=templates&amp;2.0" TargetMode="External" /><Relationship Id="rId21" Type="http://schemas.openxmlformats.org/officeDocument/2006/relationships/hyperlink" Target="http://www.conwaygreene.com/Macedonia/lpext.dll/Macedonia/2e15/2e2a/2e6c?fn=document-frame.htm&amp;f=templates&amp;2.0" TargetMode="External" /><Relationship Id="rId22" Type="http://schemas.openxmlformats.org/officeDocument/2006/relationships/hyperlink" Target="http://www.conwaygreene.com/Macedonia/lpext.dll?f=FifLink&amp;t=document-frame.htm&amp;l=query&amp;iid=7e21c2c5.4488b781.0.0&amp;q=%5BGroup%20%271172.02%27%5D" TargetMode="External" /><Relationship Id="rId23" Type="http://schemas.openxmlformats.org/officeDocument/2006/relationships/hyperlink" Target="http://www.conwaygreene.com/Macedonia/lpext.dll?f=FifLink&amp;t=document-frame.htm&amp;l=query&amp;iid=7e21c2c5.4488b781.0.0&amp;q=%5BGroup%20%271171.11%27%5D" TargetMode="External" /><Relationship Id="rId24" Type="http://schemas.openxmlformats.org/officeDocument/2006/relationships/hyperlink" Target="http://www.conwaygreene.com/Macedonia/lpext.dll?f=FifLink&amp;t=document-frame.htm&amp;l=query&amp;iid=7e21c2c5.4488b781.0.0&amp;q=%5BGroup%20%271172.02%27%5D" TargetMode="External" /><Relationship Id="rId25" Type="http://schemas.openxmlformats.org/officeDocument/2006/relationships/hyperlink" Target="http://www.conwaygreene.com/Macedonia/lpext.dll?f=FifLink&amp;t=document-frame.htm&amp;l=query&amp;iid=7e21c2c5.4488b781.0.0&amp;q=%5BGroup%20%271121.11%27%5D" TargetMode="External" /><Relationship Id="rId26" Type="http://schemas.openxmlformats.org/officeDocument/2006/relationships/hyperlink" Target="http://www.conwaygreene.com/Macedonia/lpext.dll/Macedonia/3298/32bb/3439/3479?f=hitlist&amp;q=1121.04&amp;x=Simple&amp;opt=&amp;skc=80000002401B9FD1EF6667900000347A&amp;c=curr&amp;gh=1&amp;2.0#LPHit1" TargetMode="External" /><Relationship Id="rId27" Type="http://schemas.openxmlformats.org/officeDocument/2006/relationships/hyperlink" Target="http://filecabinet.eschoolview.com/CA34E770-8478-45E8-A00A-333009D5174D/Zoning%20Resolution%20-%20Oct2011/b22_riparian_setback.pdf" TargetMode="External" /><Relationship Id="rId28" Type="http://schemas.openxmlformats.org/officeDocument/2006/relationships/hyperlink" Target="http://filecabinet.eschoolview.com/CA34E770-8478-45E8-A00A-333009D5174D/Zoning%20Resolution%20-%20Oct2011/b22_riparian_setback.pdf" TargetMode="External" /><Relationship Id="rId29" Type="http://schemas.openxmlformats.org/officeDocument/2006/relationships/hyperlink" Target="http://filecabinet.eschoolview.com/CA34E770-8478-45E8-A00A-333009D5174D/Zoning%20Resolution%20-%20Oct2011/b17_general_provisions.pdf" TargetMode="External" /><Relationship Id="rId30" Type="http://schemas.openxmlformats.org/officeDocument/2006/relationships/hyperlink" Target="http://filecabinet.eschoolview.com/CA34E770-8478-45E8-A00A-333009D5174D/Zoning%20Resolution%20-%20Oct2011/b13_c.pdf" TargetMode="External" /><Relationship Id="rId31" Type="http://schemas.openxmlformats.org/officeDocument/2006/relationships/hyperlink" Target="http://filecabinet.eschoolview.com/CA34E770-8478-45E8-A00A-333009D5174D/Zoning%20Resolution%20-%20Oct2011/b13_c.pdf" TargetMode="External" /><Relationship Id="rId32" Type="http://schemas.openxmlformats.org/officeDocument/2006/relationships/hyperlink" Target="http://filecabinet.eschoolview.com/CA34E770-8478-45E8-A00A-333009D5174D/Zoning%20Resolution%20-%20Oct2011/b16_prd.pdf" TargetMode="External" /><Relationship Id="rId33" Type="http://schemas.openxmlformats.org/officeDocument/2006/relationships/hyperlink" Target="http://www.conwaygreene.com/Twinsburg/lpext.dll?f=FifLink&amp;t=document-frame.htm&amp;l=jump&amp;iid=381a56a1.5deaad5e.0.0&amp;nid=979#JD_92904" TargetMode="External" /><Relationship Id="rId34" Type="http://schemas.openxmlformats.org/officeDocument/2006/relationships/hyperlink" Target="http://www.conwaygreene.com/Twinsburg/lpext.dll/Twinsburg/a06/d03/10b7/10d3?fn=document-frame.htm&amp;f=templates&amp;2.0" TargetMode="External" /><Relationship Id="rId35" Type="http://schemas.openxmlformats.org/officeDocument/2006/relationships/hyperlink" Target="http://www.conwaygreene.com/Twinsburg/lpext.dll/Twinsburg/3c7d/3e9e/40a2/40fa?fn=document-frame.htm&amp;f=templates&amp;2.0" TargetMode="External" /><Relationship Id="rId36" Type="http://schemas.openxmlformats.org/officeDocument/2006/relationships/hyperlink" Target="http://www.conwaygreene.com/Twinsburg/lpext.dll/Twinsburg/35cd/39e1/3b7a?fn=document-frame.htm&amp;f=templates&amp;2.0" TargetMode="External" /><Relationship Id="rId37" Type="http://schemas.openxmlformats.org/officeDocument/2006/relationships/hyperlink" Target="http://www.conwaygreene.com/Twinsburg/lpext.dll/Twinsburg/35cd/39e1/3b7a/3bc8?fn=document-frame.htm&amp;f=templates&amp;2.0" TargetMode="External" /><Relationship Id="rId38" Type="http://schemas.openxmlformats.org/officeDocument/2006/relationships/hyperlink" Target="http://www.conwaygreene.com/Twinsburg/lpext.dll/Twinsburg/35cd/39e1/3b7a/3bcb?fn=document-frame.htm&amp;f=templates&amp;2.0" TargetMode="External" /><Relationship Id="rId39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40" Type="http://schemas.openxmlformats.org/officeDocument/2006/relationships/hyperlink" Target="http://www.conwaygreene.com/Twinsburg/lpext.dll/Twinsburg/3c7d/3e9e/3f17/3f96?f=hitlist&amp;q=setback&amp;x=Simple&amp;opt=&amp;skc=800000024031BB3BD32F7B3000003F97&amp;c=curr&amp;gh=1&amp;2.0#LPHit1" TargetMode="External" /><Relationship Id="rId41" Type="http://schemas.openxmlformats.org/officeDocument/2006/relationships/hyperlink" Target="http://www.conwaygreene.com/Twinsburg/lpext.dll/Twinsburg/3c7d/3e9e/40a2/40e0?f=hitlist&amp;q=islands&amp;x=Simple&amp;opt=&amp;skc=800000024022CE71D9F7B710000040E1&amp;c=curr&amp;gh=1&amp;2.0#LPHit1" TargetMode="External" /><Relationship Id="rId42" Type="http://schemas.openxmlformats.org/officeDocument/2006/relationships/hyperlink" Target="http://www.conwaygreene.com/Twinsburg/lpext.dll/Twinsburg/3c7d/3e9e/40a2/40b3?f=hitlist&amp;q=screening&amp;x=Simple&amp;opt=&amp;skc=80000002401A7FA838D38EFD000040B4&amp;c=curr&amp;gh=1&amp;2.0#LPHit1" TargetMode="External" /><Relationship Id="rId43" Type="http://schemas.openxmlformats.org/officeDocument/2006/relationships/hyperlink" Target="http://www.conwaygreene.com/Twinsburg/lpext.dll/Twinsburg/35cd/39e1/3b7a/3bbc?fn=document-frame.htm&amp;f=templates&amp;2.0" TargetMode="External" /><Relationship Id="rId44" Type="http://schemas.openxmlformats.org/officeDocument/2006/relationships/hyperlink" Target="http://www.conwaygreene.com/Twinsburg/lpext.dll/Twinsburg/35cd/39e1/3b7a/3bdc?fn=document-frame.htm&amp;f=templates&amp;2.0" TargetMode="External" /><Relationship Id="rId45" Type="http://schemas.openxmlformats.org/officeDocument/2006/relationships/hyperlink" Target="http://www.conwaygreene.com/Twinsburg/lpext.dll/Twinsburg/35cd/39e1/3b7a/3bed?fn=document-frame.htm&amp;f=templates&amp;2.0" TargetMode="External" /><Relationship Id="rId46" Type="http://schemas.openxmlformats.org/officeDocument/2006/relationships/hyperlink" Target="http://www.conwaygreene.com/Twinsburg/lpext.dll/Twinsburg/35cd/39e1/3b7a/3bf4?fn=document-frame.htm&amp;f=templates&amp;2.0" TargetMode="External" /><Relationship Id="rId47" Type="http://schemas.openxmlformats.org/officeDocument/2006/relationships/hyperlink" Target="http://www.conwaygreene.com/Twinsburg/lpext.dll/Twinsburg/35cd/39e1/3b7a/3bdc?fn=document-frame.htm&amp;f=templates&amp;2.0" TargetMode="External" /><Relationship Id="rId48" Type="http://schemas.openxmlformats.org/officeDocument/2006/relationships/hyperlink" Target="http://www.conwaygreene.com/Twinsburg/lpext.dll/Twinsburg/2fdb/30b2/311e?f=hitlist&amp;q=restoration&amp;x=Simple&amp;opt=&amp;skc=80000002401CC21432412AB10000311F&amp;c=curr&amp;gh=1&amp;2.0#LPHit1" TargetMode="External" /><Relationship Id="rId49" Type="http://schemas.openxmlformats.org/officeDocument/2006/relationships/hyperlink" Target="http://www.conwaygreene.com/Twinsburg/lpext.dll/Twinsburg/204b/2c32/2c92?f=hitlist&amp;q=destruction&amp;x=Simple&amp;opt=&amp;skc=800000024022CFABFC5FE47200002C93&amp;c=curr&amp;gh=1&amp;2.0#LPHit1" TargetMode="External" /><Relationship Id="rId50" Type="http://schemas.openxmlformats.org/officeDocument/2006/relationships/hyperlink" Target="http://www.conwaygreene.com/Twinsburg/lpext.dll/Twinsburg/3c7d/3e9e/3ea9/3efd?fn=document-frame.htm&amp;f=templates&amp;2.0" TargetMode="External" /><Relationship Id="rId51" Type="http://schemas.openxmlformats.org/officeDocument/2006/relationships/hyperlink" Target="http://www.conwaygreene.com/Reminderville/lpext.dll/Reminderville/2f84/310d/345a/34be?f=hitlist&amp;q=riparian&amp;x=Simple&amp;opt=&amp;skc=80000002401F7A109AFC8E17000034BF&amp;c=curr&amp;gh=1&amp;2.0#LPHit1" TargetMode="External" /><Relationship Id="rId52" Type="http://schemas.openxmlformats.org/officeDocument/2006/relationships/hyperlink" Target="http://www.conwaygreene.com/Reminderville/lpext.dll/Reminderville/2f84/310d/345a/34be?f=hitlist&amp;q=riparian&amp;x=Simple&amp;opt=&amp;skc=80000002401F7A109AFC8E17000034BF&amp;c=curr&amp;gh=1&amp;2.0#LPHit1" TargetMode="External" /><Relationship Id="rId53" Type="http://schemas.openxmlformats.org/officeDocument/2006/relationships/hyperlink" Target="http://www.conwaygreene.com/Reminderville/lpext.dll/Reminderville/18a4/244d/24a9?f=hitlist&amp;q=trees&amp;x=Simple&amp;opt=&amp;skc=80000002401E42ACC0709FB1000024AA&amp;c=curr&amp;gh=1&amp;2.0#LPHit1" TargetMode="External" /><Relationship Id="rId54" Type="http://schemas.openxmlformats.org/officeDocument/2006/relationships/hyperlink" Target="http://www.conwaygreene.com/Reminderville/lpext.dll/Reminderville/271f/274f?f=hitlist&amp;q=landscaping&amp;x=Simple&amp;opt=&amp;skc=80000002401BA77AEEA8E1CE00002750&amp;c=curr&amp;gh=1&amp;2.0#LPHit1" TargetMode="External" /><Relationship Id="rId55" Type="http://schemas.openxmlformats.org/officeDocument/2006/relationships/hyperlink" Target="http://www.conwaygreene.com/Reminderville/lpext.dll/Reminderville/2f84/310d/3540/3589?f=hitlist&amp;q=reseeding&amp;x=Simple&amp;opt=&amp;skc=80000002402C48E634CADD7A0000358A&amp;c=curr&amp;gh=1&amp;2.0#LPHit1" TargetMode="External" /><Relationship Id="rId56" Type="http://schemas.openxmlformats.org/officeDocument/2006/relationships/hyperlink" Target="http://www.conwaygreene.com/Reminderville/lpext.dll/Reminderville/271f/2773/27e4?f=hitlist&amp;q=screening&amp;x=Simple&amp;opt=&amp;skc=80000002401F50489F1310D6000027E5&amp;c=curr&amp;gh=1&amp;2.0#LPHit1" TargetMode="External" /><Relationship Id="rId57" Type="http://schemas.openxmlformats.org/officeDocument/2006/relationships/hyperlink" Target="http://www.conwaygreene.com/Aurora/lpext.dll?f=FifLink&amp;t=document-frame.htm&amp;l=query&amp;iid=687b6fc9.5e202ebd.0.0&amp;q=%5BGroup%20955.03%5D" TargetMode="External" /><Relationship Id="rId58" Type="http://schemas.openxmlformats.org/officeDocument/2006/relationships/hyperlink" Target="http://www.conwaygreene.com/Aurora/lpext.dll/Aurora/20?f=hitlist&amp;q=arborist&amp;x=Simple&amp;opt=&amp;skc=8000000240236CC79432FDDB00000021&amp;c=curr&amp;gh=1&amp;2.0#LPHit1" TargetMode="External" /><Relationship Id="rId59" Type="http://schemas.openxmlformats.org/officeDocument/2006/relationships/hyperlink" Target="http://www.conwaygreene.com/Aurora/lpext.dll?f=FifLink&amp;t=document-frame.htm&amp;l=query&amp;iid=687b6fc9.5e202ebd.0.0&amp;q=%5BGroup%201157.01%5D" TargetMode="External" /><Relationship Id="rId60" Type="http://schemas.openxmlformats.org/officeDocument/2006/relationships/hyperlink" Target="http://www.conwaygreene.com/Aurora/lpext.dll?f=FifLink&amp;t=document-frame.htm&amp;l=query&amp;iid=687b6fc9.5e202ebd.0.0&amp;q=%5BGroup%201157.02%5D" TargetMode="External" /><Relationship Id="rId61" Type="http://schemas.openxmlformats.org/officeDocument/2006/relationships/hyperlink" Target="http://www.conwaygreene.com/Aurora/lpext.dll/Aurora/4226/4878/48ea?f=hitlist&amp;q=trees&amp;x=Simple&amp;opt=&amp;skc=80000002401F991786233031000048EB&amp;c=curr&amp;gh=1&amp;2.0#LPHit1" TargetMode="External" /><Relationship Id="rId62" Type="http://schemas.openxmlformats.org/officeDocument/2006/relationships/hyperlink" Target="http://www.conwaygreene.com/Aurora/lpext.dll?f=FifLink&amp;t=document-frame.htm&amp;l=query&amp;iid=687b6fc9.5e202ebd.0.0&amp;q=%5BGroup%20955.10%5D" TargetMode="External" /><Relationship Id="rId63" Type="http://schemas.openxmlformats.org/officeDocument/2006/relationships/hyperlink" Target="http://www.conwaygreene.com/Aurora/lpext.dll?f=FifLink&amp;t=document-frame.htm&amp;l=query&amp;iid=687b6fc9.5e202ebd.0.0&amp;q=%5BGroup%20955.08%5D" TargetMode="External" /><Relationship Id="rId64" Type="http://schemas.openxmlformats.org/officeDocument/2006/relationships/hyperlink" Target="http://www.conwaygreene.com/Aurora/lpext.dll?f=FifLink&amp;t=document-frame.htm&amp;l=query&amp;iid=687b6fc9.5e202ebd.0.0&amp;q=%5BGroup%201115.05%5D" TargetMode="External" /><Relationship Id="rId65" Type="http://schemas.openxmlformats.org/officeDocument/2006/relationships/hyperlink" Target="http://www.conwaygreene.com/Aurora/lpext.dll?f=FifLink&amp;t=document-frame.htm&amp;l=query&amp;iid=687b6fc9.5e202ebd.0.0&amp;q=%5BGroup%201115.05%5D" TargetMode="External" /><Relationship Id="rId66" Type="http://schemas.openxmlformats.org/officeDocument/2006/relationships/hyperlink" Target="http://www.conwaygreene.com/Aurora/lpext.dll?f=FifLink&amp;t=document-frame.htm&amp;l=query&amp;iid=687b6fc9.5e202ebd.0.0&amp;q=%5BGroup%20955.15%5D" TargetMode="External" /><Relationship Id="rId67" Type="http://schemas.openxmlformats.org/officeDocument/2006/relationships/hyperlink" Target="http://www.conwaygreene.com/Aurora/lpext.dll?f=FifLink&amp;t=document-frame.htm&amp;l=query&amp;iid=687b6fc9.5e202ebd.0.0&amp;q=%5BGroup%20955.15%5D" TargetMode="External" /><Relationship Id="rId68" Type="http://schemas.openxmlformats.org/officeDocument/2006/relationships/hyperlink" Target="http://www.conwaygreene.com/Aurora/lpext.dll?f=FifLink&amp;t=document-frame.htm&amp;l=query&amp;iid=687b6fc9.5e202ebd.0.0&amp;q=%5BGroup%20%271115%27%5D" TargetMode="External" /><Relationship Id="rId69" Type="http://schemas.openxmlformats.org/officeDocument/2006/relationships/hyperlink" Target="http://www.conwaygreene.com/Aurora/lpext.dll?f=FifLink&amp;t=document-frame.htm&amp;l=query&amp;iid=687b6fc9.5e202ebd.0.0&amp;q=%5BGroup%20955.21%5D" TargetMode="External" /><Relationship Id="rId70" Type="http://schemas.openxmlformats.org/officeDocument/2006/relationships/hyperlink" Target="http://www.conwaygreene.com/Aurora/lpext.dll?f=FifLink&amp;t=document-frame.htm&amp;l=query&amp;iid=687b6fc9.5e202ebd.0.0&amp;q=%5BGroup%20%27642.06%27%5D" TargetMode="External" /><Relationship Id="rId71" Type="http://schemas.openxmlformats.org/officeDocument/2006/relationships/hyperlink" Target="http://www.conwaygreene.com/Aurora/lpext.dll?f=FifLink&amp;t=document-frame.htm&amp;l=query&amp;iid=687b6fc9.5e202ebd.0.0&amp;q=%5BGroup%201115.05%5D" TargetMode="External" /><Relationship Id="rId72" Type="http://schemas.openxmlformats.org/officeDocument/2006/relationships/hyperlink" Target="http://www.conwaygreene.com/Aurora/lpext.dll?f=FifLink&amp;t=document-frame.htm&amp;l=query&amp;iid=687b6fc9.5e202ebd.0.0&amp;q=%5BGroup%20955.09%5D" TargetMode="External" /><Relationship Id="rId73" Type="http://schemas.openxmlformats.org/officeDocument/2006/relationships/hyperlink" Target="http://www.conwaygreene.com/streetsboro/lpext.dll/Streetsboro/32d7/3cb5/3cc2/3d7f?f=hitlist&amp;q=trees&amp;x=Simple&amp;opt=&amp;skc=80000002401E15687C74DF6900003D80&amp;c=curr&amp;gh=1&amp;2.0#LPHit1" TargetMode="External" /><Relationship Id="rId74" Type="http://schemas.openxmlformats.org/officeDocument/2006/relationships/hyperlink" Target="http://www.conwaygreene.com/streetsboro/lpext.dll/Streetsboro/32d7/4720/4728/47e1?fn=document-frame.htm&amp;f=templates&amp;2.0" TargetMode="External" /><Relationship Id="rId75" Type="http://schemas.openxmlformats.org/officeDocument/2006/relationships/hyperlink" Target="http://www.conwaygreene.com/streetsboro/lpext.dll/Streetsboro/32d7/4720/4728/480b?fn=document-frame.htm&amp;f=templates&amp;2.0" TargetMode="External" /><Relationship Id="rId76" Type="http://schemas.openxmlformats.org/officeDocument/2006/relationships/hyperlink" Target="http://www.conwaygreene.com/streetsboro/lpext.dll?f=FifLink&amp;t=document-frame.htm&amp;l=jump&amp;iid=36972125.40e426f1.0.0&amp;nid=981#JD_parteleven-titlefive" TargetMode="External" /><Relationship Id="rId77" Type="http://schemas.openxmlformats.org/officeDocument/2006/relationships/hyperlink" Target="http://www.conwaygreene.com/Streetsboro/lpext.dll/Streetsboro/32d7/446b/4669/4674?fn=document-frame.htm&amp;f=templates&amp;2.0" TargetMode="External" /><Relationship Id="rId78" Type="http://schemas.openxmlformats.org/officeDocument/2006/relationships/hyperlink" Target="http://www.conwaygreene.com/Streetsboro/lpext.dll/Streetsboro/1d0f/28f3/2953?f=hitlist&amp;q=tree&amp;x=Simple&amp;opt=&amp;skc=800000024022DF04053D500A00002954&amp;c=curr&amp;gh=1&amp;2.0#LPHit1" TargetMode="External" /><Relationship Id="rId79" Type="http://schemas.openxmlformats.org/officeDocument/2006/relationships/hyperlink" Target="http://www.conwaygreene.com/Streetsboro/lpext.dll/Streetsboro/32d7/446b/4669/4674?fn=document-frame.htm&amp;f=templates&amp;2.0" TargetMode="External" /><Relationship Id="rId80" Type="http://schemas.openxmlformats.org/officeDocument/2006/relationships/hyperlink" Target="http://www.conwaygreene.com/Streetsboro/lpext.dll/Streetsboro/32d7/446b/4669/4674?fn=document-frame.htm&amp;f=templates&amp;2.0" TargetMode="External" /><Relationship Id="rId81" Type="http://schemas.openxmlformats.org/officeDocument/2006/relationships/hyperlink" Target="http://www.conwaygreene.com/Streetsboro/lpext.dll/Streetsboro/32d7/446b/4669/4674?fn=document-frame.htm&amp;f=templates&amp;2.0" TargetMode="External" /><Relationship Id="rId82" Type="http://schemas.openxmlformats.org/officeDocument/2006/relationships/hyperlink" Target="http://www.conwaygreene.com/streetsboro/lpext.dll/Streetsboro/32d7/3cb5/3d91/3e3c?f=hitlist&amp;q=1152.12&amp;x=Simple&amp;opt=&amp;skc=80000002402C0356633A79D200003E3D00000000&amp;c=curr&amp;gh=1&amp;2.0#LPHit1" TargetMode="External" /><Relationship Id="rId83" Type="http://schemas.openxmlformats.org/officeDocument/2006/relationships/hyperlink" Target="http://www.conwaygreene.com/Streetsboro/lpext.dll?f=FifLink&amp;t=document-frame.htm&amp;l=jump&amp;iid=36972125.40e426f1.0.0&amp;nid=b01#JD_114703" TargetMode="External" /><Relationship Id="rId84" Type="http://schemas.openxmlformats.org/officeDocument/2006/relationships/hyperlink" Target="http://www.amlegal.com/nxt/gateway.dll/Ohio/hudson_oh/parttwelve-planningandzoningcode/chapter1207zoningdevelopmentandsiteplans?f=templates$fn=default.htm$3.0$vid=amlegal:hudson_oh" TargetMode="External" /><Relationship Id="rId85" Type="http://schemas.openxmlformats.org/officeDocument/2006/relationships/hyperlink" Target="http://www.amlegal.com/nxt/gateway.dll/Ohio/hudson_oh/parttwelve-planningandzoningcode/chapter1207zoningdevelopmentandsiteplans?f=templates$fn=default.htm$3.0$vid=amlegal:hudson_oh" TargetMode="External" /><Relationship Id="rId86" Type="http://schemas.openxmlformats.org/officeDocument/2006/relationships/hyperlink" Target="http://www.amlegal.com/nxt/gateway.dll/Ohio/hudson_oh/parttwelve-planningandzoningcode/chapter1207zoningdevelopmentandsiteplans?f=templates$fn=default.htm$3.0$vid=amlegal:hudson_oh" TargetMode="External" /><Relationship Id="rId87" Type="http://schemas.openxmlformats.org/officeDocument/2006/relationships/hyperlink" Target="http://www.amlegal.com/nxt/gateway.dll/Ohio/hudson_oh/parttwelve-planningandzoningcode/chapter1207zoningdevelopmentandsiteplans?f=templates$fn=default.htm$3.0$vid=amlegal:hudson_oh" TargetMode="External" /><Relationship Id="rId88" Type="http://schemas.openxmlformats.org/officeDocument/2006/relationships/hyperlink" Target="http://www.conwaygreene.com/Macedonia/lpext.dll?f=FifLink&amp;t=document-frame.htm&amp;l=query&amp;iid=7e21c2c5.4488b781.0.0&amp;q=%5BGroup%20%271121.11%27%5D" TargetMode="External" /><Relationship Id="rId89" Type="http://schemas.openxmlformats.org/officeDocument/2006/relationships/hyperlink" Target="http://www.conwaygreene.com/Macedonia/lpext.dll?f=FifLink&amp;t=document-frame.htm&amp;l=query&amp;iid=7e21c2c5.4488b781.0.0&amp;q=%5BGroup%20%271121.11%27%5D" TargetMode="External" /><Relationship Id="rId90" Type="http://schemas.openxmlformats.org/officeDocument/2006/relationships/hyperlink" Target="http://www.conwaygreene.com/Macedonia/lpext.dll/Macedonia/2e15/2ee7/30a1/3106?fn=document-frame.htm&amp;f=templates&amp;2.0" TargetMode="External" /><Relationship Id="rId91" Type="http://schemas.openxmlformats.org/officeDocument/2006/relationships/hyperlink" Target="http://www.arborday.org/programs/treeCityUSA/treecities.cfm?chosenstate=Ohio" TargetMode="External" /><Relationship Id="rId92" Type="http://schemas.openxmlformats.org/officeDocument/2006/relationships/hyperlink" Target="http://www.arborday.org/programs/treeCityUSA/treecities.cfm?chosenstate=Ohio" TargetMode="External" /><Relationship Id="rId93" Type="http://schemas.openxmlformats.org/officeDocument/2006/relationships/hyperlink" Target="http://www.conwaygreene.com/Bedford/lpext.dll/Bedford/33fc/341e/3578/35a8?fn=document-frame.htm&amp;f=templates&amp;2.0" TargetMode="External" /><Relationship Id="rId94" Type="http://schemas.openxmlformats.org/officeDocument/2006/relationships/hyperlink" Target="http://www.conwaygreene.com/Bedford/lpext.dll/Bedford/33fc/341e/3578/35a8?fn=document-frame.htm&amp;f=templates&amp;2.0" TargetMode="External" /><Relationship Id="rId95" Type="http://schemas.openxmlformats.org/officeDocument/2006/relationships/hyperlink" Target="http://www.conwaygreene.com/Bedford/lpext.dll/Bedford/3bed/4003/455c/45d3?f=hitlist&amp;q=riparian&amp;x=Simple&amp;opt=&amp;skc=800000024030C795E15B042F000045D4&amp;c=curr&amp;gh=1&amp;2.0#LPHit1" TargetMode="External" /><Relationship Id="rId96" Type="http://schemas.openxmlformats.org/officeDocument/2006/relationships/hyperlink" Target="http://www.conwaygreene.com/Bedford/lpext.dll/Bedford/3bed/4003/455c/45d3?f=hitlist&amp;q=riparian&amp;x=Simple&amp;opt=&amp;skc=800000024030C795E15B042F000045D4&amp;c=curr&amp;gh=1&amp;2.0#LPHit1" TargetMode="External" /><Relationship Id="rId97" Type="http://schemas.openxmlformats.org/officeDocument/2006/relationships/hyperlink" Target="http://www.conwaygreene.com/Bedford/lpext.dll/Bedford/33fc/341e/3578?f=hitlist&amp;q=tree&amp;x=Simple&amp;opt=&amp;skc=8000000240220D40A599E27300003579&amp;c=curr&amp;gh=1&amp;2.0#LPHit1" TargetMode="External" /><Relationship Id="rId98" Type="http://schemas.openxmlformats.org/officeDocument/2006/relationships/hyperlink" Target="http://www.conwaygreene.com/Bedford/lpext.dll?f=FifLink&amp;t=document-frame.htm&amp;l=jump&amp;iid=655e46b6.5dbd852e.0.0&amp;nid=a8f#JD_90505" TargetMode="External" /><Relationship Id="rId99" Type="http://schemas.openxmlformats.org/officeDocument/2006/relationships/hyperlink" Target="http://www.conwaygreene.com/Bedford/lpext.dll?f=FifLink&amp;t=document-frame.htm&amp;l=jump&amp;iid=655e46b6.5dbd852e.0.0&amp;nid=a9d#JD_90512" TargetMode="External" /><Relationship Id="rId100" Type="http://schemas.openxmlformats.org/officeDocument/2006/relationships/hyperlink" Target="http://www.conwaygreene.com/Bedford/lpext.dll?f=FifLink&amp;t=document-frame.htm&amp;l=jump&amp;iid=655e46b6.5dbd852e.0.0&amp;nid=a95#JD_90508" TargetMode="External" /><Relationship Id="rId101" Type="http://schemas.openxmlformats.org/officeDocument/2006/relationships/hyperlink" Target="http://www.conwaygreene.com/Bedford/lpext.dll?f=FifLink&amp;t=document-frame.htm&amp;l=jump&amp;iid=655e46b6.5dbd852e.0.0&amp;nid=aa1#JD_90514" TargetMode="External" /><Relationship Id="rId102" Type="http://schemas.openxmlformats.org/officeDocument/2006/relationships/hyperlink" Target="http://www.conwaygreene.com/Bedford/lpext.dll/Bedford/19c9/2708/2766?f=hitlist&amp;q=crops&amp;x=Simple&amp;opt=&amp;skc=80000002401C90472FC637BC00002767&amp;c=curr&amp;gh=1&amp;2.0#LPHit1" TargetMode="External" /><Relationship Id="rId103" Type="http://schemas.openxmlformats.org/officeDocument/2006/relationships/hyperlink" Target="http://www.conwaygreene.com/Bedford/lpext.dll/Bedford/3bed/3c10/3d10/3d3f?f=hitlist&amp;q=landscaping&amp;x=Simple&amp;opt=&amp;skc=80000002401E5F18C09C07AE00003D40&amp;c=curr&amp;gh=1&amp;2.0#LPHit1" TargetMode="External" /><Relationship Id="rId104" Type="http://schemas.openxmlformats.org/officeDocument/2006/relationships/hyperlink" Target="http://www.conwaygreene.com/Bedford/lpext.dll/Bedford/47e5/4c8a/4cd5/4d21?f=hitlist&amp;q=%5Bs%5D%5Brank,100%3A%5Bdomain%3A%5Band%3A%5Bstem%3A%5Bwindowprox,10%3Acaliper%5D%5D%5D%5D%5Bsum%3A%5Bstem%3A%5Bwindowprox,10%3Acaliper%5D%5D%5D%5D&amp;x=Advanced&amp;opt=&amp;skc=8" TargetMode="External" /><Relationship Id="rId105" Type="http://schemas.openxmlformats.org/officeDocument/2006/relationships/hyperlink" Target="http://www.conwaygreene.com/Bedford/lpext.dll/Bedford/33fc/341e/3578/35a8?f=hitlist&amp;q=%5Bs%5D%5Brank,100%3A%5Bdomain%3A%5Band%3A%5Bstem%3A%5Bwindowprox,20%3Atree%20planting%5D%5D%5D%5D%5Bsum%3A%5Bstem%3A%5Bwindowprox,20%3Atree%20planting%5D%5D%5D%5D&amp;x=Adv" TargetMode="External" /><Relationship Id="rId106" Type="http://schemas.openxmlformats.org/officeDocument/2006/relationships/hyperlink" Target="http://www.conwaygreene.com/Bedford/lpext.dll/Bedford/47e5/4c8a/5060/50ae?fn=document-frame.htm&amp;f=templates&amp;2.0" TargetMode="External" /><Relationship Id="rId107" Type="http://schemas.openxmlformats.org/officeDocument/2006/relationships/hyperlink" Target="http://www.conwaygreene.com/Bedford/lpext.dll/Bedford/33fc/341e/3578/35a8?fn=document-frame.htm&amp;f=templates&amp;2.0" TargetMode="External" /><Relationship Id="rId108" Type="http://schemas.openxmlformats.org/officeDocument/2006/relationships/hyperlink" Target="http://www.conwaygreene.com/Bedford/lpext.dll/Bedford/47e5/4c8a?fn=document-frame.htm&amp;f=templates&amp;2.0" TargetMode="External" /><Relationship Id="rId109" Type="http://schemas.openxmlformats.org/officeDocument/2006/relationships/hyperlink" Target="http://www.conwaygreene.com/bdhts/lpext.dll?f=FifLink&amp;t=document-frame.htm&amp;l=query&amp;iid=17ba9aae.f510dd7.0.0&amp;q=%5BGroup%20%27909.03%27%5D" TargetMode="External" /><Relationship Id="rId110" Type="http://schemas.openxmlformats.org/officeDocument/2006/relationships/hyperlink" Target="http://www.conwaygreene.com/bdhts/lpext.dll?f=FifLink&amp;t=document-frame.htm&amp;l=query&amp;iid=17ba9aae.f510dd7.0.0&amp;q=%5BGroup%20%27909.13%27%5D" TargetMode="External" /><Relationship Id="rId111" Type="http://schemas.openxmlformats.org/officeDocument/2006/relationships/hyperlink" Target="http://www.conwaygreene.com/bdhts/lpext.dll?f=FifLink&amp;t=document-frame.htm&amp;l=query&amp;iid=17ba9aae.f510dd7.0.0&amp;q=%5BGroup%20%27909.20%27%5D" TargetMode="External" /><Relationship Id="rId112" Type="http://schemas.openxmlformats.org/officeDocument/2006/relationships/hyperlink" Target="http://www.conwaygreene.com/bdhts/lpext.dll?f=FifLink&amp;t=document-frame.htm&amp;l=query&amp;iid=17ba9aae.f510dd7.0.0&amp;q=%5BGroup%20%27909.23%27%5D" TargetMode="External" /><Relationship Id="rId113" Type="http://schemas.openxmlformats.org/officeDocument/2006/relationships/hyperlink" Target="http://www.conwaygreene.com/bdhts/lpext.dll?f=FifLink&amp;t=document-frame.htm&amp;l=query&amp;iid=17ba9aae.f510dd7.0.0&amp;q=%5BGroup%20%27909.08%27%5D" TargetMode="External" /><Relationship Id="rId114" Type="http://schemas.openxmlformats.org/officeDocument/2006/relationships/hyperlink" Target="http://www.conwaygreene.com/bdhts/lpext.dll?f=FifLink&amp;t=document-frame.htm&amp;l=query&amp;iid=17ba9aae.f510dd7.0.0&amp;q=%5BGroup%20%27909.16%27%5D" TargetMode="External" /><Relationship Id="rId115" Type="http://schemas.openxmlformats.org/officeDocument/2006/relationships/hyperlink" Target="http://www.conwaygreene.com/bdhts/lpext.dll/Bedhts/4d79/4d9d/4ec8?fn=document-frame.htm&amp;f=templates&amp;2.0" TargetMode="External" /><Relationship Id="rId116" Type="http://schemas.openxmlformats.org/officeDocument/2006/relationships/hyperlink" Target="http://www.conwaygreene.com/bdhts/lpext.dll/Bedhts/4d79/4d9d/4ec8/4f0d?f=hitlist&amp;q=%5Bs%5D%5Brank,100%3A%5Bdomain%3A%5Band%3A%5Bstem%3A%5Bwindowprox,20%3Atree%20size%5D%5D%5D%5D%5Bsum%3A%5Bstem%3A%5Bwindowprox,20%3Atree%20size%5D%5D%5D%5D&amp;x=Advanced&amp;opt=&amp;" TargetMode="External" /><Relationship Id="rId117" Type="http://schemas.openxmlformats.org/officeDocument/2006/relationships/hyperlink" Target="http://www.conwaygreene.com/bdhts/lpext.dll/Bedhts/58ae/612f/6385/63ae?f=hitlist&amp;q=islands&amp;x=Simple&amp;opt=&amp;skc=80000002402D8C022BF933D0000063AF&amp;c=curr&amp;gh=1&amp;2.0#LPHit1" TargetMode="External" /><Relationship Id="rId118" Type="http://schemas.openxmlformats.org/officeDocument/2006/relationships/hyperlink" Target="http://www.conwaygreene.com/bdhts/lpext.dll?f=FifLink&amp;t=document-frame.htm&amp;l=jump&amp;iid=17ba9aae.f510dd7.0.0&amp;nid=d8b#JD_parteleven-titlenine" TargetMode="External" /><Relationship Id="rId119" Type="http://schemas.openxmlformats.org/officeDocument/2006/relationships/hyperlink" Target="http://www.conwaygreene.com/bdhts/lpext.dll/Bedhts/4d79/4d9d/4ec8/4f0d?f=hitlist&amp;q=%5Bs%5D%5Brank,100%3A%5Bdomain%3A%5Band%3A%5Bstem%3A%5Bwindowprox,20%3Atree%20size%5D%5D%5D%5D%5Bsum%3A%5Bstem%3A%5Bwindowprox,20%3Atree%20size%5D%5D%5D%5D&amp;x=Advanced&amp;opt=&amp;" TargetMode="External" /><Relationship Id="rId120" Type="http://schemas.openxmlformats.org/officeDocument/2006/relationships/hyperlink" Target="http://www.conwaygreene.com/bdhts/lpext.dll/Bedhts/69d6/6ad2/6f07/6f84?f=hitlist&amp;q=riparian&amp;x=Simple&amp;opt=&amp;skc=80000002402E1D9ADA04C2C700006F85&amp;c=curr&amp;gh=1&amp;2.0#LPHit1" TargetMode="External" /><Relationship Id="rId121" Type="http://schemas.openxmlformats.org/officeDocument/2006/relationships/hyperlink" Target="http://www.conwaygreene.com/bdhts/lpext.dll/Bedhts/69d6/6ad2/6f07/6f84?f=hitlist&amp;q=riparian&amp;x=Simple&amp;opt=&amp;skc=80000002402E1D9ADA04C2C700006F85&amp;c=curr&amp;gh=1&amp;2.0#LPHit1" TargetMode="External" /><Relationship Id="rId122" Type="http://schemas.openxmlformats.org/officeDocument/2006/relationships/hyperlink" Target="http://www.conwaygreene.com/bdhts/lpext.dll/Bedhts/4d79/4d9d/4ec8/4efa?f=hitlist&amp;q=arborist&amp;x=Simple&amp;opt=&amp;skc=80000002401DA328AAE140EE00004EFB&amp;c=curr&amp;gh=1&amp;2.0#LPHit1" TargetMode="External" /><Relationship Id="rId123" Type="http://schemas.openxmlformats.org/officeDocument/2006/relationships/hyperlink" Target="http://www.conwaygreene.com/bdhts/lpext.dll/Bedhts/3759/451b/4579?f=hitlist&amp;q=crops&amp;x=Simple&amp;opt=&amp;skc=80000002401C59E838024E9E0000457A&amp;c=curr&amp;gh=1&amp;2.0#LPHit1" TargetMode="External" /><Relationship Id="rId124" Type="http://schemas.openxmlformats.org/officeDocument/2006/relationships/hyperlink" Target="http://www.conwaygreene.com/bdhts/lpext.dll/Bedhts/69d6/7037/7183?f=hitlist&amp;q=landscaping&amp;x=Simple&amp;opt=&amp;skc=80000002401FB68E383273C700007184&amp;c=curr&amp;gh=1&amp;2.0#LPHit1" TargetMode="External" /><Relationship Id="rId125" Type="http://schemas.openxmlformats.org/officeDocument/2006/relationships/hyperlink" Target="http://www.conwaygreene.com/HighlandHills/lpext.dll/HighlandHills/2ff0/30be?fn=document-frame.htm&amp;f=templates&amp;2.0" TargetMode="External" /><Relationship Id="rId126" Type="http://schemas.openxmlformats.org/officeDocument/2006/relationships/hyperlink" Target="http://www.conwaygreene.com/HighlandHills/lpext.dll?f=FifLink&amp;t=document-frame.htm&amp;l=jump&amp;iid=5a69e7ce.2c5ceba4.0.0&amp;nid=817#JD_90104" TargetMode="External" /><Relationship Id="rId127" Type="http://schemas.openxmlformats.org/officeDocument/2006/relationships/hyperlink" Target="http://www.conwaygreene.com/HighlandHills/lpext.dll?f=FifLink&amp;t=document-frame.htm&amp;l=jump&amp;iid=5a69e7ce.2c5ceba4.0.0&amp;nid=83f#JD_90519" TargetMode="External" /><Relationship Id="rId128" Type="http://schemas.openxmlformats.org/officeDocument/2006/relationships/hyperlink" Target="http://www.conwaygreene.com/HighlandHills/lpext.dll/HighlandHills/2ff0/3042?fn=document-frame.htm&amp;f=templates&amp;2.0" TargetMode="External" /><Relationship Id="rId129" Type="http://schemas.openxmlformats.org/officeDocument/2006/relationships/hyperlink" Target="http://www.conwaygreene.com/HighlandHills/lpext.dll?f=FifLink&amp;t=document-frame.htm&amp;l=jump&amp;iid=5a69e7ce.2c5ceba4.0.0&amp;nid=dab#JD_135708" TargetMode="External" /><Relationship Id="rId130" Type="http://schemas.openxmlformats.org/officeDocument/2006/relationships/hyperlink" Target="http://www.conwaygreene.com/HighlandHills/lpext.dll?f=FifLink&amp;t=document-frame.htm&amp;l=jump&amp;iid=5a69e7ce.2c5ceba4.0.0&amp;nid=dab#JD_135708" TargetMode="External" /><Relationship Id="rId131" Type="http://schemas.openxmlformats.org/officeDocument/2006/relationships/hyperlink" Target="http://www.conwaygreene.com/HighlandHills/lpext.dll/HighlandHills/2ff0/3138?fn=document-frame.htm&amp;f=templates&amp;2.0" TargetMode="External" /><Relationship Id="rId132" Type="http://schemas.openxmlformats.org/officeDocument/2006/relationships/hyperlink" Target="http://www.conwaygreene.com/HighlandHills/lpext.dll/HighlandHills/2ff0/30be/3113?fn=document-frame.htm&amp;f=templates&amp;2.0" TargetMode="External" /><Relationship Id="rId133" Type="http://schemas.openxmlformats.org/officeDocument/2006/relationships/hyperlink" Target="http://www.conwaygreene.com/HighlandHills/lpext.dll/HighlandHills/2ff0/30be/30d4?fn=document-frame.htm&amp;f=templates&amp;2.0" TargetMode="External" /><Relationship Id="rId134" Type="http://schemas.openxmlformats.org/officeDocument/2006/relationships/hyperlink" Target="http://www.conwaygreene.com/HighlandHills/lpext.dll/HighlandHills/2ff0/3042/307c?fn=document-frame.htm&amp;f=templates&amp;2.0" TargetMode="External" /><Relationship Id="rId135" Type="http://schemas.openxmlformats.org/officeDocument/2006/relationships/hyperlink" Target="http://www.conwaygreene.com/HighlandHills/lpext.dll?f=FifLink&amp;t=document-frame.htm&amp;l=jump&amp;iid=5a69e7ce.2c5ceba4.0.0&amp;nid=a73#JD_113102" TargetMode="External" /><Relationship Id="rId136" Type="http://schemas.openxmlformats.org/officeDocument/2006/relationships/hyperlink" Target="http://www.conwaygreene.com/HighlandHills/lpext.dll?f=FifLink&amp;t=document-frame.htm&amp;l=jump&amp;iid=5a69e7ce.2c5ceba4.0.0&amp;nid=6df#JD_54106" TargetMode="External" /><Relationship Id="rId137" Type="http://schemas.openxmlformats.org/officeDocument/2006/relationships/hyperlink" Target="http://www.conwaygreene.com/HighlandHills/lpext.dll/HighlandHills/2ff0/30be/3113?fn=document-frame.htm&amp;f=templates&amp;2.0" TargetMode="External" /><Relationship Id="rId138" Type="http://schemas.openxmlformats.org/officeDocument/2006/relationships/hyperlink" Target="http://www.conwaygreene.com/HighlandHills/lpext.dll/HighlandHills/2ff0/3042/3097?fn=document-frame.htm&amp;f=templates&amp;2.0" TargetMode="External" /><Relationship Id="rId139" Type="http://schemas.openxmlformats.org/officeDocument/2006/relationships/hyperlink" Target="http://www.conwaygreene.com/HighlandHills/lpext.dll?f=FifLink&amp;t=document-frame.htm&amp;l=jump&amp;iid=5a69e7ce.2c5ceba4.0.0&amp;nid=a49#JD_113105" TargetMode="External" /><Relationship Id="rId140" Type="http://schemas.openxmlformats.org/officeDocument/2006/relationships/hyperlink" Target="http://www.conwaygreene.com/HighlandHills/lpext.dll?f=FifLink&amp;t=document-frame.htm&amp;l=jump&amp;iid=5a69e7ce.2c5ceba4.0.0&amp;nid=a49#JD_113105" TargetMode="External" /><Relationship Id="rId141" Type="http://schemas.openxmlformats.org/officeDocument/2006/relationships/hyperlink" Target="http://www.conwaygreene.com/HighlandHills/lpext.dll?f=FifLink&amp;t=document-frame.htm&amp;l=jump&amp;iid=5a69e7ce.2c5ceba4.0.0&amp;nid=949#JD_110912" TargetMode="External" /><Relationship Id="rId142" Type="http://schemas.openxmlformats.org/officeDocument/2006/relationships/hyperlink" Target="http://www.conwaygreene.com/Glenwillow/lpext.dll/GlenWillow/14c5/2002/205c?f=hitlist&amp;q=tree&amp;x=Simple&amp;opt=&amp;skc=80000002402024A7C58110890000205D&amp;c=curr&amp;gh=1&amp;2.0#LPHit1" TargetMode="External" /><Relationship Id="rId143" Type="http://schemas.openxmlformats.org/officeDocument/2006/relationships/hyperlink" Target="http://www.conwaygreene.com/Glenwillow/lpext.dll?f=FifLink&amp;t=document-frame.htm&amp;l=jump&amp;iid=6924d40f.1a2b5aca.0.0&amp;nid=75d#JD_117212" TargetMode="External" /><Relationship Id="rId144" Type="http://schemas.openxmlformats.org/officeDocument/2006/relationships/hyperlink" Target="http://www.conwaygreene.com/Glenwillow/lpext.dll/GlenWillow/2d80/2ed4?fn=document-frame.htm&amp;f=templates&amp;2.0" TargetMode="External" /><Relationship Id="rId145" Type="http://schemas.openxmlformats.org/officeDocument/2006/relationships/hyperlink" Target="http://www.conwaygreene.com/Glenwillow/lpext.dll?f=FifLink&amp;t=document-frame.htm&amp;l=jump&amp;iid=6924d40f.1a2b5aca.0.0&amp;nid=75d#JD_117212" TargetMode="External" /><Relationship Id="rId146" Type="http://schemas.openxmlformats.org/officeDocument/2006/relationships/hyperlink" Target="http://www.conwaygreene.com/Glenwillow/lpext.dll?f=FifLink&amp;t=document-frame.htm&amp;l=jump&amp;iid=6924d40f.1a2b5aca.0.0&amp;nid=749#JD_117202" TargetMode="External" /><Relationship Id="rId147" Type="http://schemas.openxmlformats.org/officeDocument/2006/relationships/hyperlink" Target="http://www.conwaygreene.com/Glenwillow/lpext.dll?f=FifLink&amp;t=document-frame.htm&amp;l=jump&amp;iid=6924d40f.1a2b5aca.0.0&amp;nid=75d#JD_117212" TargetMode="External" /><Relationship Id="rId148" Type="http://schemas.openxmlformats.org/officeDocument/2006/relationships/hyperlink" Target="http://www.conwaygreene.com/Glenwillow/lpext.dll?f=FifLink&amp;t=document-frame.htm&amp;l=jump&amp;iid=6924d40f.1a2b5aca.0.0&amp;nid=6d3#JD_113903" TargetMode="External" /><Relationship Id="rId149" Type="http://schemas.openxmlformats.org/officeDocument/2006/relationships/hyperlink" Target="http://www.amlegal.com/nxt/gateway.dll?f=id$id=Maple%20Heights,%20OH%20Code%20of%20Ordinances%3Ar%3A9006$cid=ohio$t=document-frame.htm$an=JD_1028.10$3.0#JD_1028.10" TargetMode="External" /><Relationship Id="rId150" Type="http://schemas.openxmlformats.org/officeDocument/2006/relationships/hyperlink" Target="http://www.amlegal.com/nxt/gateway.dll?f=id$id=Maple%20Heights,%20OH%20Code%20of%20Ordinances%3Ar%3A9006$cid=ohio$t=document-frame.htm$an=JD_1028.02$3.0#JD_1028.02" TargetMode="External" /><Relationship Id="rId151" Type="http://schemas.openxmlformats.org/officeDocument/2006/relationships/hyperlink" Target="http://www.amlegal.com/nxt/gateway.dll?f=id$id=Maple%20Heights,%20OH%20Code%20of%20Ordinances%3Ar%3A9006$cid=ohio$t=document-frame.htm$an=JD_1028.05$3.0#JD_1028.05" TargetMode="External" /><Relationship Id="rId152" Type="http://schemas.openxmlformats.org/officeDocument/2006/relationships/hyperlink" Target="http://www.amlegal.com/nxt/gateway.dll?f=id$id=Maple%20Heights,%20OH%20Code%20of%20Ordinances%3Ar%3A9006$cid=ohio$t=document-frame.htm$an=JD_1028.07$3.0#JD_1028.07" TargetMode="External" /><Relationship Id="rId153" Type="http://schemas.openxmlformats.org/officeDocument/2006/relationships/hyperlink" Target="http://www.amlegal.com/nxt/gateway.dll?f=id$id=Maple%20Heights,%20OH%20Code%20of%20Ordinances%3Ar%3A9db1$cid=ohio$t=document-frame.htm$an=JD_1294.13$3.0#JD_1294.13" TargetMode="External" /><Relationship Id="rId154" Type="http://schemas.openxmlformats.org/officeDocument/2006/relationships/hyperlink" Target="http://www.amlegal.com/nxt/gateway.dll?f=id$id=Maple%20Heights,%20OH%20Code%20of%20Ordinances%3Ar%3A9db1$cid=ohio$t=document-frame.htm$an=JD_1294.07$3.0#JD_1294.07" TargetMode="External" /><Relationship Id="rId155" Type="http://schemas.openxmlformats.org/officeDocument/2006/relationships/hyperlink" Target="http://www.amlegal.com/nxt/gateway.dll?f=id$id=Maple%20Heights,%20OH%20Code%20of%20Ordinances%3Ar%3A9db1$cid=ohio$t=document-frame.htm$an=JD_1294.11$3.0#JD_1294.11" TargetMode="External" /><Relationship Id="rId156" Type="http://schemas.openxmlformats.org/officeDocument/2006/relationships/hyperlink" Target="http://www.amlegal.com/nxt/gateway.dll?f=id$id=Maple%20Heights,%20OH%20Code%20of%20Ordinances%3Ar%3A78b8$cid=ohio$t=document-frame.htm$an=JD_642.06$3.0#JD_642.06" TargetMode="External" /><Relationship Id="rId157" Type="http://schemas.openxmlformats.org/officeDocument/2006/relationships/hyperlink" Target="http://www.amlegal.com/nxt/gateway.dll?f=id$id=Maple%20Heights,%20OH%20Code%20of%20Ordinances%3Ar%3A8caa$cid=ohio$t=document-frame.htm$an=JD_884.01$3.0#JD_884.01" TargetMode="External" /><Relationship Id="rId158" Type="http://schemas.openxmlformats.org/officeDocument/2006/relationships/hyperlink" Target="http://www.amlegal.com/nxt/gateway.dll?f=id$id=Maple%20Heights,%20OH%20Code%20of%20Ordinances%3Ar%3A9006$cid=ohio$t=document-frame.htm$an=JD_1028.08$3.0#JD_1028.08" TargetMode="External" /><Relationship Id="rId159" Type="http://schemas.openxmlformats.org/officeDocument/2006/relationships/hyperlink" Target="http://www.amlegal.com/nxt/gateway.dll?f=id$id=Maple%20Heights,%20OH%20Code%20of%20Ordinances%3Ar%3A92d9$cid=ohio$t=document-frame.htm$an=JD_1224.09$3.0#JD_1224.09" TargetMode="External" /><Relationship Id="rId160" Type="http://schemas.openxmlformats.org/officeDocument/2006/relationships/hyperlink" Target="http://www.amlegal.com/nxt/gateway.dll?f=id$id=Maple%20Heights,%20OH%20Code%20of%20Ordinances%3Ar%3A92d9$cid=ohio$t=document-frame.htm$an=JD_1224.08$3.0#JD_1224.08" TargetMode="External" /><Relationship Id="rId161" Type="http://schemas.openxmlformats.org/officeDocument/2006/relationships/hyperlink" Target="http://www.amlegal.com/nxt/gateway.dll?f=hitdoc$hitdoc_bm=0000000080000019402801AE1766169900002433$hitdoc_hit=1$hitdoc_dt=document-frame.htm$global=hitdoc_g_$hitdoc_g_hittotal=31$hitdoc_g_hitindex=1" TargetMode="External" /><Relationship Id="rId162" Type="http://schemas.openxmlformats.org/officeDocument/2006/relationships/hyperlink" Target="http://www.amlegal.com/nxt/gateway.dll?f=id$id=Maple%20Heights,%20OH%20Code%20of%20Ordinances%3Ar%3A9006$cid=ohio$t=document-frame.htm$an=JD_1028.14$3.0#JD_1028.14" TargetMode="External" /><Relationship Id="rId163" Type="http://schemas.openxmlformats.org/officeDocument/2006/relationships/hyperlink" Target="http://www.amlegal.com/nxt/gateway.dll?f=id$id=Maple%20Heights,%20OH%20Code%20of%20Ordinances%3Ar%3A9006$cid=ohio$t=document-frame.htm$an=JD_1028.04$3.0#JD_1028.04" TargetMode="External" /><Relationship Id="rId164" Type="http://schemas.openxmlformats.org/officeDocument/2006/relationships/hyperlink" Target="http://www.amlegal.com/nxt/gateway.dll?f=id$id=Maple%20Heights,%20OH%20Code%20of%20Ordinances%3Ar%3A9db1$cid=ohio$t=document-frame.htm$an=JD_1294.11$3.0#JD_1294.11" TargetMode="External" /><Relationship Id="rId165" Type="http://schemas.openxmlformats.org/officeDocument/2006/relationships/hyperlink" Target="http://www.amlegal.com/nxt/gateway.dll?f=id$id=Maple%20Heights,%20OH%20Code%20of%20Ordinances%3Ar%3A9006$cid=ohio$t=document-frame.htm$an=JD_1028.04$3.0#JD_1028.04" TargetMode="External" /><Relationship Id="rId166" Type="http://schemas.openxmlformats.org/officeDocument/2006/relationships/hyperlink" Target="YES,%20Ch.%20931" TargetMode="External" /><Relationship Id="rId167" Type="http://schemas.openxmlformats.org/officeDocument/2006/relationships/hyperlink" Target="http://www.conwaygreene.com/Oakwood/lpext.dll?f=FifLink&amp;t=document-frame.htm&amp;l=jump&amp;iid=9ceb428.7d95ad99.0.0&amp;nid=779#JD_54106" TargetMode="External" /><Relationship Id="rId168" Type="http://schemas.openxmlformats.org/officeDocument/2006/relationships/hyperlink" Target="http://www.conwaygreene.com/Oakwood/lpext.dll/Oakwood/3397/33b5/33ff/3482?fn=document-frame.htm&amp;f=templates&amp;2.0" TargetMode="External" /><Relationship Id="rId169" Type="http://schemas.openxmlformats.org/officeDocument/2006/relationships/hyperlink" Target="http://www.conwaygreene.com/Oakwood/lpext.dll/Oakwood/3397/33b5/33ff/3482?fn=document-frame.htm&amp;f=templates&amp;2.0" TargetMode="External" /><Relationship Id="rId170" Type="http://schemas.openxmlformats.org/officeDocument/2006/relationships/hyperlink" Target="http://www.conwaygreene.com/Oakwood/lpext.dll/Oakwood/3397/33b5/33ff/3482?fn=document-frame.htm&amp;f=templates&amp;2.0" TargetMode="External" /><Relationship Id="rId171" Type="http://schemas.openxmlformats.org/officeDocument/2006/relationships/hyperlink" Target="http://www.conwaygreene.com/Oakwood/lpext.dll/Oakwood/3397/33b5/33ff/3482?fn=document-frame.htm&amp;f=templates&amp;2.0" TargetMode="External" /><Relationship Id="rId172" Type="http://schemas.openxmlformats.org/officeDocument/2006/relationships/hyperlink" Target="http://www.conwaygreene.com/Oakwood/lpext.dll/Oakwood/3397/33b5/33ff/3444?fn=document-frame.htm&amp;f=templates&amp;2.0" TargetMode="External" /><Relationship Id="rId173" Type="http://schemas.openxmlformats.org/officeDocument/2006/relationships/hyperlink" Target="http://www.conwaygreene.com/Oakwood/lpext.dll/Oakwood/3db/588/596?f=hitlist&amp;q=%5Bs%5D%5Brank,100%3A%5Bdomain%3A%5Band%3A%5Bstem%3A%5Bwindowprox,20%3Aplanning%20commission%5D%5D%5D%5D%5Bsum%3A%5Bstem%3A%5Bwindowprox,20%3Aplanning%20commission%5D%5D%5D%5D&amp;x" TargetMode="External" /><Relationship Id="rId174" Type="http://schemas.openxmlformats.org/officeDocument/2006/relationships/hyperlink" Target="http://www.conwaygreene.com/Oakwood/lpext.dll?f=FifLink&amp;t=document-frame.htm&amp;l=jump&amp;iid=9ceb428.7d95ad99.0.0&amp;nid=299#JD_130101" TargetMode="External" /><Relationship Id="rId175" Type="http://schemas.openxmlformats.org/officeDocument/2006/relationships/hyperlink" Target="http://www.conwaygreene.com/Oakwood/lpext.dll/Oakwood/382e/3f5b/4275/429f?f=hitlist&amp;q=%5Bs%5D%5Brank,100%3A%5Bdomain%3A%5Band%3A%5Bstem%3A%5Bwindowprox,20%3Ariparian%20setback%5D%5D%5D%5D%5Bsum%3A%5Bstem%3A%5Bwindowprox,20%3Ariparian%20setback%5D%5D%5D%5D" TargetMode="External" /><Relationship Id="rId176" Type="http://schemas.openxmlformats.org/officeDocument/2006/relationships/hyperlink" Target="http://www.conwaygreene.com/Oakwood/lpext.dll/Oakwood/382e/3f5b/4275/429f?f=hitlist&amp;q=%5Bs%5D%5Brank,100%3A%5Bdomain%3A%5Band%3A%5Bstem%3A%5Bwindowprox,20%3Ariparian%20setback%5D%5D%5D%5D%5Bsum%3A%5Bstem%3A%5Bwindowprox,20%3Ariparian%20setback%5D%5D%5D%5D" TargetMode="External" /><Relationship Id="rId177" Type="http://schemas.openxmlformats.org/officeDocument/2006/relationships/hyperlink" Target="http://www.conwaygreene.com/Oakwood/lpext.dll/Oakwood/3397/33b5/33ff/3444?fn=document-frame.htm&amp;f=templates&amp;2.0" TargetMode="External" /><Relationship Id="rId178" Type="http://schemas.openxmlformats.org/officeDocument/2006/relationships/hyperlink" Target="http://www.conwaygreene.com/Oakwood/lpext.dll/Oakwood/382e/3b83/3cdd/3d73?f=hitlist&amp;q=screening&amp;x=Simple&amp;opt=&amp;skc=80000002401F90D829F20CC100003D74&amp;c=curr&amp;gh=1&amp;2.0#LPHit1" TargetMode="External" /><Relationship Id="rId179" Type="http://schemas.openxmlformats.org/officeDocument/2006/relationships/hyperlink" Target="http://www.conwaygreene.com/Oakwood/lpext.dll/Oakwood/3397/33b5/33ff/3430?f=hitlist&amp;q=%5Bs%5D%5Brank,100%3A%5Bdomain%3A%5Band%3A%5Bstem%3A%5Bwindowprox,20%3Atree%20removal%5D%5D%5D%5D%5Bsum%3A%5Bstem%3A%5Bwindowprox,20%3Atree%20removal%5D%5D%5D%5D&amp;x=Advan" TargetMode="External" /><Relationship Id="rId180" Type="http://schemas.openxmlformats.org/officeDocument/2006/relationships/hyperlink" Target="http://www.conwaygreene.com/Oakwood/lpext.dll/Oakwood/3397/33b5/33ff/343a?f=hitlist&amp;q=%5Bs%5D%5Brank,100%3A%5Bdomain%3A%5Band%3A%5Bstem%3A%5Bwindowprox,20%3Atrees%20single%5D%5D%5D%5D%5Bsum%3A%5Bstem%3A%5Bwindowprox,20%3Atrees%20single%5D%5D%5D%5D&amp;x=Advan" TargetMode="External" /><Relationship Id="rId181" Type="http://schemas.openxmlformats.org/officeDocument/2006/relationships/hyperlink" Target="http://www.conwaygreene.com/Oakwood/lpext.dll/Oakwood/3397/33b5/33ff/3444?f=hitlist&amp;q=%5Bs%5D%5Brank,100%3A%5Bdomain%3A%5Band%3A%5Bstem%3A%5Bwindowprox,20%3Atree%20replacement%5D%5D%5D%5D%5Bsum%3A%5Bstem%3A%5Bwindowprox,20%3Atree%20replacement%5D%5D%5D%5D" TargetMode="External" /><Relationship Id="rId182" Type="http://schemas.openxmlformats.org/officeDocument/2006/relationships/hyperlink" Target="http://www.conwaygreene.com/Oakwood/lpext.dll/Oakwood/44f6/4528/4542/45f1?fn=document-frame.htm&amp;f=templates&amp;2.0" TargetMode="External" /><Relationship Id="rId183" Type="http://schemas.openxmlformats.org/officeDocument/2006/relationships/hyperlink" Target="http://www.conwaygreene.com/Orange/lpext.dll/Orange/3c43/3fef/427f?fn=document-frame.htm&amp;f=templates&amp;2.0" TargetMode="External" /><Relationship Id="rId184" Type="http://schemas.openxmlformats.org/officeDocument/2006/relationships/hyperlink" Target="http://www.conwaygreene.com/Orange/lpext.dll/Orange/3c43/3fef/427f/431f?fn=document-frame.htm&amp;f=templates&amp;2.0" TargetMode="External" /><Relationship Id="rId185" Type="http://schemas.openxmlformats.org/officeDocument/2006/relationships/hyperlink" Target="http://www.conwaygreene.com/Orange/lpext.dll/Orange/3c43/3fef/427f/4307?f=hitlist&amp;q=caliper&amp;x=Simple&amp;opt=&amp;skc=80000002401E9DA0C2C5693600004308&amp;c=curr&amp;gh=1&amp;2.0#LPHit1" TargetMode="External" /><Relationship Id="rId186" Type="http://schemas.openxmlformats.org/officeDocument/2006/relationships/hyperlink" Target="http://www.conwaygreene.com/Orange/lpext.dll/Orange/2ee6/3a38/3b94/3bd4?f=hitlist&amp;q=wetland&amp;x=Simple&amp;opt=&amp;skc=800000024022E5D63F14252B00003BD5&amp;c=curr&amp;gh=1&amp;2.0#LPHit1" TargetMode="External" /><Relationship Id="rId187" Type="http://schemas.openxmlformats.org/officeDocument/2006/relationships/hyperlink" Target="http://www.conwaygreene.com/Orange/lpext.dll/Orange/2ee6/3a38/3b94/3bd4?f=hitlist&amp;q=wetland&amp;x=Simple&amp;opt=&amp;skc=800000024022E5D63F14252B00003BD5&amp;c=curr&amp;gh=1&amp;2.0#LPHit1" TargetMode="External" /><Relationship Id="rId188" Type="http://schemas.openxmlformats.org/officeDocument/2006/relationships/hyperlink" Target="http://www.conwaygreene.com/Orange/lpext.dll/Orange/3c43/3fef/427f/4307?f=hitlist&amp;q=caliper&amp;x=Simple&amp;opt=&amp;skc=80000002401E9DA0C2C5693600004308&amp;c=curr&amp;gh=1&amp;2.0#LPHit1" TargetMode="External" /><Relationship Id="rId189" Type="http://schemas.openxmlformats.org/officeDocument/2006/relationships/hyperlink" Target="http://www.conwaygreene.com/Orange/lpext.dll?f=FifLink&amp;t=document-frame.htm&amp;l=jump&amp;iid=61f65ba1.21404b44.0.0&amp;nid=c29#JD_AppendixATreeEquivalenceTable" TargetMode="External" /><Relationship Id="rId190" Type="http://schemas.openxmlformats.org/officeDocument/2006/relationships/hyperlink" Target="http://www.conwaygreene.com/Orange/lpext.dll/Orange/2ee6/31aa?fn=document-frame.htm&amp;f=templates&amp;2.0" TargetMode="External" /><Relationship Id="rId191" Type="http://schemas.openxmlformats.org/officeDocument/2006/relationships/hyperlink" Target="http://www.conwaygreene.com/Orange/lpext.dll/Orange/2ee6/31aa?fn=document-frame.htm&amp;f=templates&amp;2.0" TargetMode="External" /><Relationship Id="rId192" Type="http://schemas.openxmlformats.org/officeDocument/2006/relationships/hyperlink" Target="http://www.conwaygreene.com/Orange/lpext.dll/Orange/2ee6/31aa?fn=document-frame.htm&amp;f=templates&amp;2.0" TargetMode="External" /><Relationship Id="rId193" Type="http://schemas.openxmlformats.org/officeDocument/2006/relationships/hyperlink" Target="http://www.conwaygreene.com/Orange/lpext.dll/Orange/1954/2472/24d2?f=hitlist&amp;q=crops&amp;x=Simple&amp;opt=&amp;skc=80000002401C3D8E78A80EB7000024D3&amp;c=curr&amp;gh=1&amp;2.0#LPHit1" TargetMode="External" /><Relationship Id="rId194" Type="http://schemas.openxmlformats.org/officeDocument/2006/relationships/hyperlink" Target="http://www.conwaygreene.com/Orange/lpext.dll/Orange/3c43/3fef/427f/42fd?fn=document-frame.htm&amp;f=templates&amp;2.0" TargetMode="External" /><Relationship Id="rId195" Type="http://schemas.openxmlformats.org/officeDocument/2006/relationships/hyperlink" Target="http://www.conwaygreene.com/Orange/lpext.dll/Orange/3c43/3fef/427f/42b5?fn=document-frame.htm&amp;f=templates&amp;2.0" TargetMode="External" /><Relationship Id="rId196" Type="http://schemas.openxmlformats.org/officeDocument/2006/relationships/hyperlink" Target="http://www.conwaygreene.com/Orange/lpext.dll/Orange/3c43/3fef/427f/42b5?fn=document-frame.htm&amp;f=templates&amp;2.0" TargetMode="External" /><Relationship Id="rId197" Type="http://schemas.openxmlformats.org/officeDocument/2006/relationships/hyperlink" Target="http://www.amlegal.com/nxt/gateway.dll/Ohio/solon_oh/parttwelve-planningandzoningcode/titlesix-subdivisionregulations/chapter1250improvements?f=templates$fn=default.htm$3.0$vid=amlegal:solon_oh$anc=JD_1250.05" TargetMode="External" /><Relationship Id="rId198" Type="http://schemas.openxmlformats.org/officeDocument/2006/relationships/hyperlink" Target="http://www.amlegal.com/nxt/gateway.dll/Ohio/solon_oh/parteight-businessregulationandtaxationc/titletwo-businessregulation/chapter868topsoilremoval?f=templates$fn=default.htm$3.0$vid=amlegal:solon_oh$anc=JD_868.01" TargetMode="External" /><Relationship Id="rId199" Type="http://schemas.openxmlformats.org/officeDocument/2006/relationships/hyperlink" Target="http://www.amlegal.com/nxt/gateway.dll?f=id$id=Codified%20Ordinances%20of%20Solon,%20OH%3Ar%3Ac2e4$cid=ohio$t=document-frame.htm$an=JD_642.06$3.0#JD_642.06" TargetMode="External" /><Relationship Id="rId200" Type="http://schemas.openxmlformats.org/officeDocument/2006/relationships/hyperlink" Target="http://www.amlegal.com/nxt/gateway.dll?f=id$id=Codified%20Ordinances%20of%20Solon,%20OH%3Ar%3Adb2f$cid=ohio$t=document-frame.htm$an=JD_1257.09$3.0#JD_1257.09" TargetMode="External" /><Relationship Id="rId201" Type="http://schemas.openxmlformats.org/officeDocument/2006/relationships/hyperlink" Target="http://www.amlegal.com/nxt/gateway.dll?f=id$id=Codified%20Ordinances%20of%20Solon,%20OH%3Ar%3Adb2f$cid=ohio$t=document-frame.htm$an=JD_1257.08$3.0#JD_1257.08" TargetMode="External" /><Relationship Id="rId202" Type="http://schemas.openxmlformats.org/officeDocument/2006/relationships/hyperlink" Target="http://www.amlegal.com/nxt/gateway.dll/Ohio/solon_oh/partsix-generaloffensescode/chapter660safetysanitationandhealth?f=templates$fn=default.htm$3.0$vid=amlegal:solon_oh$anc=JD_660.19" TargetMode="External" /><Relationship Id="rId203" Type="http://schemas.openxmlformats.org/officeDocument/2006/relationships/hyperlink" Target="http://www.amlegal.com/nxt/gateway.dll/Ohio/solon_oh/parttwelve-planningandzoningcode/titlesix-subdivisionregulations/chapter1250improvements?f=templates$fn=default.htm$3.0$vid=amlegal:solon_oh$anc=JD_1250.05" TargetMode="External" /><Relationship Id="rId204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" TargetMode="External" /><Relationship Id="rId205" Type="http://schemas.openxmlformats.org/officeDocument/2006/relationships/hyperlink" Target="http://www.amlegal.com/nxt/gateway.dll?f=id$id=Codified%20Ordinances%20of%20the%20Village%20of%20Valley%20View%3Ar%3A791c$cid=ohio$t=document-frame.htm$an=JD_642.06$3.0#JD_642.06" TargetMode="External" /><Relationship Id="rId206" Type="http://schemas.openxmlformats.org/officeDocument/2006/relationships/hyperlink" Target="http://www.amlegal.com/nxt/gateway.dll?f=id$id=Codified%20Ordinances%20of%20the%20Village%20of%20Valley%20View%3Ar%3A891c$cid=ohio$t=document-frame.htm$an=JD_1246.05$3.0#JD_1246.05" TargetMode="External" /><Relationship Id="rId207" Type="http://schemas.openxmlformats.org/officeDocument/2006/relationships/hyperlink" Target="http://www.amlegal.com/nxt/gateway.dll?f=id$id=Codified%20Ordinances%20of%20the%20Village%20of%20Valley%20View%3Ar%3A8c5b$cid=ohio$t=document-frame.htm$an=JD_1266.04$3.0#JD_1266.04" TargetMode="External" /><Relationship Id="rId208" Type="http://schemas.openxmlformats.org/officeDocument/2006/relationships/hyperlink" Target="http://www.amlegal.com/nxt/gateway.dll/Ohio/valleyview/parttwelve-planningandzoningcode/titlefour-zoning/chapter1266bufferrequirements?f=templates$fn=default.htm$3.0$vid=amlegal:valleyview_oh$anc=JD_1266.04" TargetMode="External" /><Relationship Id="rId209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210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211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212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213" Type="http://schemas.openxmlformats.org/officeDocument/2006/relationships/hyperlink" Target="http://www.amlegal.com/nxt/gateway.dll/Ohio/valleyview/parttwelve-planningandzoningcode/titlefour-zoning/chapter1262landscapingrequirements?f=templates$fn=default.htm$3.0$vid=amlegal:valleyview_oh$anc=JD_1262.06" TargetMode="External" /><Relationship Id="rId214" Type="http://schemas.openxmlformats.org/officeDocument/2006/relationships/hyperlink" Target="http://www.amlegal.com/nxt/gateway.dll?f=id$id=Codified%20Ordinances%20of%20Walton%20Hills,%20OH%3Ar%3Ae14a$cid=ohio$t=document-frame.htm$an=JD_1291.05$3.0#JD_1291.05" TargetMode="External" /><Relationship Id="rId215" Type="http://schemas.openxmlformats.org/officeDocument/2006/relationships/hyperlink" Target="http://www.amlegal.com/nxt/gateway.dll?f=id$id=Codified%20Ordinances%20of%20Walton%20Hills,%20OH%3Ar%3Ae14a$cid=ohio$t=document-frame.htm$an=JD_1291.05$3.0#JD_1291.05" TargetMode="External" /><Relationship Id="rId216" Type="http://schemas.openxmlformats.org/officeDocument/2006/relationships/hyperlink" Target="http://www.amlegal.com/nxt/gateway.dll/Ohio/waltonhills_oh/partten-streetsutilitiesandpublicservice/titletwo-streetandsidewalkareas/chapter1026trees?f=templates$fn=default.htm$3.0$vid=amlegal:waltonhills_oh$anc=JD_1026.01" TargetMode="External" /><Relationship Id="rId217" Type="http://schemas.openxmlformats.org/officeDocument/2006/relationships/hyperlink" Target="http://www.amlegal.com/nxt/gateway.dll/Ohio/waltonhills_oh/partten-streetsutilitiesandpublicservice/titletwo-streetandsidewalkareas/chapter1026trees?f=templates$fn=default.htm$3.0$vid=amlegal:waltonhills_oh$anc=JD_1026.01" TargetMode="External" /><Relationship Id="rId218" Type="http://schemas.openxmlformats.org/officeDocument/2006/relationships/hyperlink" Target="http://www.amlegal.com/nxt/gateway.dll/Ohio/waltonhills_oh/partten-streetsutilitiesandpublicservice/titletwo-streetandsidewalkareas/chapter1026trees?f=templates$fn=default.htm$3.0$vid=amlegal:waltonhills_oh$anc=JD_1026.02" TargetMode="External" /><Relationship Id="rId219" Type="http://schemas.openxmlformats.org/officeDocument/2006/relationships/hyperlink" Target="http://www.amlegal.com/nxt/gateway.dll/Ohio/waltonhills_oh/partten-streetsutilitiesandpublicservice/titletwo-streetandsidewalkareas/chapter1026trees?f=templates$fn=default.htm$3.0$vid=amlegal:waltonhills_oh$anc=JD_1026.07" TargetMode="External" /><Relationship Id="rId220" Type="http://schemas.openxmlformats.org/officeDocument/2006/relationships/hyperlink" Target="http://www.amlegal.com/nxt/gateway.dll?f=id$id=Codified%20Ordinances%20of%20Walton%20Hills,%20OH%3Ar%3Ad4e0$cid=ohio$t=document-frame.htm$an=JD_1026.06$3.0#JD_1026.06" TargetMode="External" /><Relationship Id="rId221" Type="http://schemas.openxmlformats.org/officeDocument/2006/relationships/hyperlink" Target="http://www.amlegal.com/nxt/gateway.dll?f=id$id=Codified%20Ordinances%20of%20Walton%20Hills,%20OH%3Ar%3Ae3e1$cid=ohio$t=document-frame.htm$an=JD_1298.01$3.0#JD_1298.01" TargetMode="External" /><Relationship Id="rId222" Type="http://schemas.openxmlformats.org/officeDocument/2006/relationships/hyperlink" Target="http://www.amlegal.com/nxt/gateway.dll?f=id$id=Codified%20Ordinances%20of%20Walton%20Hills,%20OH%3Ar%3Ae3e1$cid=ohio$t=document-frame.htm$an=JD_1298.05$3.0#JD_1298.05" TargetMode="External" /><Relationship Id="rId223" Type="http://schemas.openxmlformats.org/officeDocument/2006/relationships/hyperlink" Target="http://www.amlegal.com/nxt/gateway.dll?f=id$id=Codified%20Ordinances%20of%20Walton%20Hills,%20OH%3Ar%3Ae3e1$cid=ohio$t=document-frame.htm$an=JD_1298.06$3.0#JD_1298.06" TargetMode="External" /><Relationship Id="rId224" Type="http://schemas.openxmlformats.org/officeDocument/2006/relationships/hyperlink" Target="http://www.amlegal.com/nxt/gateway.dll?f=id$id=Codified%20Ordinances%20of%20Walton%20Hills,%20OH%3Ar%3Ae3e1$cid=ohio$t=document-frame.htm$an=JD_1298.04$3.0#JD_1298.04" TargetMode="External" /><Relationship Id="rId225" Type="http://schemas.openxmlformats.org/officeDocument/2006/relationships/hyperlink" Target="http://www.amlegal.com/nxt/gateway.dll?f=id$id=Codified%20Ordinances%20of%20Walton%20Hills,%20OH%3Ar%3Ae3e1$cid=ohio$t=document-frame.htm$an=JD_1298.04$3.0#JD_1298.04" TargetMode="External" /><Relationship Id="rId226" Type="http://schemas.openxmlformats.org/officeDocument/2006/relationships/hyperlink" Target="http://www.amlegal.com/nxt/gateway.dll?f=id$id=Codified%20Ordinances%20of%20Walton%20Hills,%20OH%3Ar%3Ae14a$cid=ohio$t=document-frame.htm$an=JD_1291.99$3.0#JD_1291.99" TargetMode="External" /><Relationship Id="rId227" Type="http://schemas.openxmlformats.org/officeDocument/2006/relationships/hyperlink" Target="http://www.amlegal.com/nxt/gateway.dll?f=id$id=Codified%20Ordinances%20of%20Walton%20Hills,%20OH%3Ar%3Ac56a$cid=ohio$t=document-frame.htm$an=JD_642.04$3.0#JD_642.04" TargetMode="External" /><Relationship Id="rId228" Type="http://schemas.openxmlformats.org/officeDocument/2006/relationships/hyperlink" Target="http://www.amlegal.com/nxt/gateway.dll?f=id$id=Codified%20Ordinances%20of%20Walton%20Hills,%20OH%3Ar%3Ae3e1$cid=ohio$t=document-frame.htm$an=JD_1298.04$3.0#JD_1298.04" TargetMode="External" /><Relationship Id="rId229" Type="http://schemas.openxmlformats.org/officeDocument/2006/relationships/hyperlink" Target="http://www.conwaygreene.com/Warrensville/lpext.dll?f=FifLink&amp;t=document-frame.htm&amp;l=jump&amp;iid=27cfb0ab.67d669b3.0.0&amp;nid=a17#JD_94303" TargetMode="External" /><Relationship Id="rId230" Type="http://schemas.openxmlformats.org/officeDocument/2006/relationships/hyperlink" Target="http://www.conwaygreene.com/Warrensville/lpext.dll/Warrensville/305b/3549/3595?fn=document-frame.htm&amp;f=templates&amp;2.0" TargetMode="External" /><Relationship Id="rId231" Type="http://schemas.openxmlformats.org/officeDocument/2006/relationships/hyperlink" Target="http://www.conwaygreene.com/Warrensville/lpext.dll/Warrensville/305b/3549/3595/35c6?fn=document-frame.htm&amp;f=templates&amp;2.0" TargetMode="External" /><Relationship Id="rId232" Type="http://schemas.openxmlformats.org/officeDocument/2006/relationships/hyperlink" Target="http://www.conwaygreene.com/Warrensville/lpext.dll?f=FifLink&amp;t=document-frame.htm&amp;l=jump&amp;iid=27cfb0ab.67d669b3.0.0&amp;nid=945#JD_94301" TargetMode="External" /><Relationship Id="rId233" Type="http://schemas.openxmlformats.org/officeDocument/2006/relationships/hyperlink" Target="http://www.conwaygreene.com/Warrensville/lpext.dll/Warrensville/1b87/27b9/2817?fn=document-frame.htm&amp;f=templates&amp;2.0" TargetMode="External" /><Relationship Id="rId234" Type="http://schemas.openxmlformats.org/officeDocument/2006/relationships/hyperlink" Target="http://www.conwaygreene.com/Warrensville/lpext.dll?f=FifLink&amp;t=document-frame.htm&amp;l=jump&amp;iid=27cfb0ab.67d669b3.0.0&amp;nid=879#JD_74906" TargetMode="External" /><Relationship Id="rId235" Type="http://schemas.openxmlformats.org/officeDocument/2006/relationships/hyperlink" Target="http://www.conwaygreene.com/Warrensville/lpext.dll/Warrensville/362c/3875?fn=document-frame.htm&amp;f=templates&amp;2.0" TargetMode="External" /><Relationship Id="rId236" Type="http://schemas.openxmlformats.org/officeDocument/2006/relationships/hyperlink" Target="http://www.conwaygreene.com/Warrensville/lpext.dll?f=FifLink&amp;t=document-frame.htm&amp;l=jump&amp;iid=27cfb0ab.67d669b3.0.0&amp;nid=a15#JD_94302" TargetMode="External" /><Relationship Id="rId237" Type="http://schemas.openxmlformats.org/officeDocument/2006/relationships/hyperlink" Target="http://www.conwaygreene.com/Warrensville/lpext.dll?f=FifLink&amp;t=document-frame.htm&amp;l=jump&amp;iid=27cfb0ab.67d669b3.0.0&amp;nid=9c9#JD_92306" TargetMode="External" /><Relationship Id="rId238" Type="http://schemas.openxmlformats.org/officeDocument/2006/relationships/hyperlink" Target="http://www.conwaygreene.com/Warrensville/lpext.dll?f=FifLink&amp;t=document-frame.htm&amp;l=jump&amp;iid=27cfb0ab.67d669b3.0.0&amp;nid=9c9#JD_92306" TargetMode="External" /><Relationship Id="rId239" Type="http://schemas.openxmlformats.org/officeDocument/2006/relationships/hyperlink" Target="http://www.conwaygreene.com/Warrensville/lpext.dll?f=FifLink&amp;t=document-frame.htm&amp;l=jump&amp;iid=27cfb0ab.67d669b3.0.0&amp;nid=bbd#JD_115408" TargetMode="External" /><Relationship Id="rId240" Type="http://schemas.openxmlformats.org/officeDocument/2006/relationships/hyperlink" Target="http://www.conwaygreene.com/Warrensville/lpext.dll/Warrensville/362c/3875?fn=document-frame.htm&amp;f=templates&amp;2.0" TargetMode="External" /><Relationship Id="rId241" Type="http://schemas.openxmlformats.org/officeDocument/2006/relationships/hyperlink" Target="http://www.conwaygreene.com/Warrensville/lpext.dll/Warrensville/362c/3875?fn=document-frame.htm&amp;f=templates&amp;2.0" TargetMode="External" /><Relationship Id="rId242" Type="http://schemas.openxmlformats.org/officeDocument/2006/relationships/hyperlink" Target="http://www.conwaygreene.com/Warrensville/lpext.dll?f=FifLink&amp;t=document-frame.htm&amp;l=jump&amp;iid=27cfb0ab.67d669b3.0.0&amp;nid=ba7#JD_115304" TargetMode="External" /><Relationship Id="rId243" Type="http://schemas.openxmlformats.org/officeDocument/2006/relationships/hyperlink" Target="http://www.amlegal.com/nxt/gateway.dll/Ohio/valleyview/partfourteen-buildingandhousingcode/titlesix-miscellaneousbuildingregulation/chapter1468lawnsandlandscaping?f=templates$fn=default.htm$3.0$vid=amlegal:valleyview_o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0"/>
  <sheetViews>
    <sheetView zoomScale="70" zoomScaleNormal="70" workbookViewId="0" topLeftCell="A1">
      <pane xSplit="3" ySplit="1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0" sqref="C10"/>
    </sheetView>
  </sheetViews>
  <sheetFormatPr defaultColWidth="9.140625" defaultRowHeight="12.75" customHeight="1"/>
  <cols>
    <col min="1" max="1" width="15.7109375" style="0" customWidth="1"/>
    <col min="2" max="2" width="9.8515625" style="0" customWidth="1"/>
    <col min="3" max="3" width="16.7109375" style="0" customWidth="1"/>
    <col min="4" max="4" width="12.7109375" style="0" customWidth="1"/>
    <col min="5" max="5" width="16.7109375" style="0" customWidth="1"/>
    <col min="6" max="6" width="29.00390625" style="0" customWidth="1"/>
    <col min="7" max="7" width="29.421875" style="0" customWidth="1"/>
    <col min="8" max="8" width="28.00390625" style="0" customWidth="1"/>
    <col min="9" max="9" width="14.140625" style="0" customWidth="1"/>
    <col min="10" max="10" width="15.00390625" style="0" customWidth="1"/>
    <col min="11" max="11" width="16.8515625" style="0" customWidth="1"/>
    <col min="12" max="12" width="19.28125" style="0" customWidth="1"/>
    <col min="13" max="13" width="17.00390625" style="0" customWidth="1"/>
    <col min="14" max="14" width="15.7109375" style="0" customWidth="1"/>
    <col min="15" max="15" width="17.00390625" style="0" customWidth="1"/>
    <col min="16" max="16" width="19.421875" style="0" customWidth="1"/>
    <col min="17" max="17" width="13.421875" style="0" customWidth="1"/>
    <col min="18" max="18" width="14.8515625" style="0" customWidth="1"/>
    <col min="19" max="19" width="14.7109375" style="0" customWidth="1"/>
    <col min="20" max="20" width="13.28125" style="0" customWidth="1"/>
    <col min="21" max="21" width="17.421875" style="0" customWidth="1"/>
    <col min="22" max="22" width="17.00390625" style="0" customWidth="1"/>
    <col min="23" max="23" width="16.421875" style="0" customWidth="1"/>
  </cols>
  <sheetData>
    <row r="1" spans="1:23" ht="36">
      <c r="A1" s="1" t="s">
        <v>201</v>
      </c>
      <c r="B1" s="1" t="s">
        <v>302</v>
      </c>
      <c r="C1" s="1" t="s">
        <v>160</v>
      </c>
      <c r="D1" s="1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48">
      <c r="A2" s="4" t="s">
        <v>176</v>
      </c>
      <c r="B2" s="4" t="s">
        <v>271</v>
      </c>
      <c r="C2" s="4" t="s">
        <v>293</v>
      </c>
      <c r="D2" s="5" t="str">
        <f>HYPERLINK("http://www.arborday.org/programs/treeCityUSA/treecities.cfm?chosenstate=Ohio","YES")</f>
        <v>YES</v>
      </c>
      <c r="E2" s="4" t="s">
        <v>232</v>
      </c>
      <c r="F2" s="6" t="str">
        <f>HYPERLINK("http://www.conwaygreene.com/Brooklyn/lpext.dll/Brooklyn/2ec7/30ce/317b/318e?f=hitlist&amp;q=forestry&amp;x=Simple&amp;opt=&amp;skc=80000002401E6D85EDB561690000318F&amp;c=curr&amp;gh=1&amp;2.0#LPHit1","YES, Ch. 967.01h  Definitions")</f>
        <v>YES, Ch. 967.01h  Definitions</v>
      </c>
      <c r="G2" s="4" t="s">
        <v>232</v>
      </c>
      <c r="H2" s="4" t="s">
        <v>232</v>
      </c>
      <c r="I2" s="6" t="str">
        <f>HYPERLINK("http://www.conwaygreene.com/Brooklyn/lpext.dll/Brooklyn/2ec7/2edf/2ee5?fn=document-frame.htm&amp;f=templates&amp;2.0","YES, Ch. 905 Trees")</f>
        <v>YES, Ch. 905 Trees</v>
      </c>
      <c r="J2" s="6" t="str">
        <f>HYPERLINK("http://www.conwaygreene.com/Brooklyn/lpext.dll/Brooklyn/2ec7/30ce/317b/31cd?fn=document-frame.htm&amp;f=templates&amp;2.0","YES, Ch. 967.08 Forestry Program (Removal of a Tree)")</f>
        <v>YES, Ch. 967.08 Forestry Program (Removal of a Tree)</v>
      </c>
      <c r="K2" s="4" t="s">
        <v>232</v>
      </c>
      <c r="L2" s="6" t="str">
        <f>HYPERLINK("http://www.conwaygreene.com/Brooklyn/lpext.dll/Brooklyn/307/559/5ef/5f7?f=hitlist&amp;q=street%20tree&amp;x=Simple&amp;opt=&amp;skc=800000024018F73FD55659DB000005F8&amp;c=curr&amp;gh=1&amp;2.0#LPHit1","YES, Ch. 139.01 Director of Public Service (Tree Planting Program)")</f>
        <v>YES, Ch. 139.01 Director of Public Service (Tree Planting Program)</v>
      </c>
      <c r="M2" s="6" t="str">
        <f>HYPERLINK("http://www.conwaygreene.com/Brooklyn/lpext.dll/Brooklyn/2ec7/30ce/317b/31c9?fn=document-frame.htm&amp;f=templates&amp;2.0","YES, 697.07  Forestry Program (Plans)")</f>
        <v>YES, 697.07  Forestry Program (Plans)</v>
      </c>
      <c r="N2" s="6" t="str">
        <f>HYPERLINK("http://www.conwaygreene.com/Brooklyn/lpext.dll/Brooklyn/31f9/33b3/33d8?f=hitlist&amp;q=screening&amp;x=Simple&amp;opt=&amp;skc=80000002401FF3688246F36D000033D9&amp;c=curr&amp;gh=1&amp;2.0#LPHit1","YES, Ch. 1121.03e Commercial District (Principle Use Regulations)")</f>
        <v>YES, Ch. 1121.03e Commercial District (Principle Use Regulations)</v>
      </c>
      <c r="O2" s="6" t="str">
        <f>HYPERLINK("http://www.conwaygreene.com/Brooklyn/lpext.dll/Brooklyn/2ec7/2edf/2ee5/2efb?f=hitlist&amp;q=tree%20lawn&amp;x=Simple&amp;opt=&amp;skc=800000024014B7581528027F00002EFC&amp;c=curr&amp;gh=1&amp;2.0#LPHit1","YES, Ch. 905.02 Trees (Tree Planting Program on Sublots for New Dwellings)")</f>
        <v>YES, Ch. 905.02 Trees (Tree Planting Program on Sublots for New Dwellings)</v>
      </c>
      <c r="P2" s="6" t="str">
        <f>HYPERLINK("http://www.conwaygreene.com/Brooklyn/lpext.dll/Brooklyn/2ec7/30ce/317b/31cd?fn=document-frame.htm&amp;f=templates&amp;2.0","YES, Ch. 967.08 Forestry Program (Removal of a Tree)")</f>
        <v>YES, Ch. 967.08 Forestry Program (Removal of a Tree)</v>
      </c>
      <c r="Q2" s="4" t="s">
        <v>232</v>
      </c>
      <c r="R2" s="6" t="str">
        <f>HYPERLINK("http://www.conwaygreene.com/Brooklyn/lpext.dll/Brooklyn/2ec7/30ce/317b/31d1?f=hitlist&amp;q=protection&amp;x=Simple&amp;opt=&amp;skc=800000024029BED5865AD6B6000031D2&amp;c=curr&amp;gh=1&amp;2.0#LPHit1","YES, 967.09 Forestry Program (Protection of Public Trees)")</f>
        <v>YES, 967.09 Forestry Program (Protection of Public Trees)</v>
      </c>
      <c r="S2" s="6" t="str">
        <f>HYPERLINK("http://www.conwaygreene.com/Brooklyn/lpext.dll/Brooklyn/2ec7/30ce/317b/31cd?fn=document-frame.htm&amp;f=templates&amp;2.0","YES, Ch. 967.08 Forestry Program (Removal of a Tree)")</f>
        <v>YES, Ch. 967.08 Forestry Program (Removal of a Tree)</v>
      </c>
      <c r="T2" s="4" t="s">
        <v>232</v>
      </c>
      <c r="U2" s="6" t="str">
        <f>HYPERLINK("http://www.conwaygreene.com/Brooklyn/lpext.dll/Brooklyn/2ec7/30ce/317b/31d5?fn=document-frame.htm&amp;f=templates&amp;2.0","YES, Ch. 967.10 Forestry Program (Prohibitions)")</f>
        <v>YES, Ch. 967.10 Forestry Program (Prohibitions)</v>
      </c>
      <c r="V2" s="4" t="s">
        <v>232</v>
      </c>
      <c r="W2" s="7">
        <v>40893</v>
      </c>
    </row>
    <row r="3" spans="1:23" ht="96">
      <c r="A3" s="8" t="s">
        <v>254</v>
      </c>
      <c r="B3" s="4" t="s">
        <v>271</v>
      </c>
      <c r="C3" s="4" t="s">
        <v>208</v>
      </c>
      <c r="D3" s="4" t="s">
        <v>232</v>
      </c>
      <c r="E3" s="4" t="s">
        <v>232</v>
      </c>
      <c r="F3" s="6" t="str">
        <f>HYPERLINK("http://www.amlegal.com/nxt/gateway.dll/Ohio/brookpark_oh/partnine-streetsandpublicservicescode/titlefive-otherpublicservices/chapter935treeplantingandmanagement?f=templates$fn=default.htm$3.0$vid=amlegal:brookpark_oh$anc=JD_935.01","YES, Ch. 935.01 Tree Planting and Management (Appointment of City Arborist)")</f>
        <v>YES, Ch. 935.01 Tree Planting and Management (Appointment of City Arborist)</v>
      </c>
      <c r="G3" s="6" t="str">
        <f>HYPERLINK("http://www.amlegal.com/nxt/gateway.dll/Ohio/brookpark_oh/partnine-streetsandpublicservicescode/titlethree-publicutilities/chapter920controllingripariansetbacksand?f=templates$fn=default.htm$3.0$vid=amlegal:brookpark_oh$anc=JD_920.07","YES, Ch. 920.07 Controlling Riparian and Wetland Set (Establishment of designated watercourses and riparian setbacks)")</f>
        <v>YES, Ch. 920.07 Controlling Riparian and Wetland Set (Establishment of designated watercourses and riparian setbacks)</v>
      </c>
      <c r="H3" s="6" t="str">
        <f>HYPERLINK("http://www.amlegal.com/nxt/gateway.dll/Ohio/brookpark_oh/partnine-streetsandpublicservicescode/titlethree-publicutilities/chapter920controllingripariansetbacksand?f=templates$fn=default.htm$3.0$vid=amlegal:brookpark_oh$anc=JD_920.08","YES, Ch. 920.08 Controlling Riparian and Wetland Set (Establishment of Wetland Setback)")</f>
        <v>YES, Ch. 920.08 Controlling Riparian and Wetland Set (Establishment of Wetland Setback)</v>
      </c>
      <c r="I3" s="6" t="str">
        <f>HYPERLINK("http://www.amlegal.com/nxt/gateway.dll/Ohio/brookpark_oh/partnine-streetsandpublicservicescode/titlefive-otherpublicservices/chapter935treeplantingandmanagement?f=templates$fn=default.htm$3.0$vid=amlegal:brookpark_oh$anc=JD_935.01","YES, Ch. 935 Tree Planting and Management")</f>
        <v>YES, Ch. 935 Tree Planting and Management</v>
      </c>
      <c r="J3" s="6" t="str">
        <f>HYPERLINK("http://www.amlegal.com/nxt/gateway.dll/Ohio/brookpark_oh/parteleven-planningandzoningcode/titlefive-zoning/chapter1121zoningordinance?f=templates$fn=default.htm$3.0$vid=amlegal:brookpark_oh$anc=JD_1121.37","YES, Ch. 1121.37i2 Zoning Ordinance (U-6 Commercial, Research and Development District)")</f>
        <v>YES, Ch. 1121.37i2 Zoning Ordinance (U-6 Commercial, Research and Development District)</v>
      </c>
      <c r="K3" s="4" t="s">
        <v>232</v>
      </c>
      <c r="L3" s="4" t="s">
        <v>232</v>
      </c>
      <c r="M3" s="4" t="s">
        <v>232</v>
      </c>
      <c r="N3" s="6" t="str">
        <f>HYPERLINK("http://www.amlegal.com/nxt/gateway.dll/Ohio/brookpark_oh/parteleven-planningandzoningcode/titlefive-zoning/chapter1121zoningordinance?f=templates$fn=default.htm$3.0$vid=amlegal:brookpark_oh$anc=JD_1121.37","YES, Ch. 1121 Zoning Ordinance")</f>
        <v>YES, Ch. 1121 Zoning Ordinance</v>
      </c>
      <c r="O3" s="4" t="s">
        <v>232</v>
      </c>
      <c r="P3" s="29" t="str">
        <f>HYPERLINK("http://www.amlegal.com/nxt/gateway.dll/Ohio/brookpark_oh/partnine-streetsandpublicservicescode/titlefive-otherpublicservices/chapter935treeplantingandmanagement?f=templates$fn=default.htm$3.0$vid=amlegal:brookpark_oh$anc=JD_935.13","YES, Ch. 935.13 Tree Planting and Management (Preservation and Removal of Trees on Public Property)")</f>
        <v>YES, Ch. 935.13 Tree Planting and Management (Preservation and Removal of Trees on Public Property)</v>
      </c>
      <c r="Q3" s="6" t="str">
        <f>HYPERLINK("http://www.amlegal.com/nxt/gateway.dll/Ohio/brookpark_oh/partnine-streetsandpublicservicescode/titlefive-otherpublicservices/chapter935treeplantingandmanagement?f=templates$fn=default.htm$3.0$vid=amlegal:brookpark_oh$anc=JD_935.09","YES, Ch. 935.09c Tree Planting and Management (Trimming Trees and Shrubbery on Private Property)")</f>
        <v>YES, Ch. 935.09c Tree Planting and Management (Trimming Trees and Shrubbery on Private Property)</v>
      </c>
      <c r="R3" s="6" t="str">
        <f>HYPERLINK("http://www.amlegal.com/nxt/gateway.dll/Ohio/brookpark_oh/partnine-streetsandpublicservicescode/titlefive-otherpublicservices/chapter935treeplantingandmanagement?f=templates$fn=default.htm$3.0$vid=amlegal:brookpark_oh$anc=JD_935.05","YES, Ch. 935.05 Tree Planting and management (Stone or Concrete on Ground Adjecent to Trees)")</f>
        <v>YES, Ch. 935.05 Tree Planting and management (Stone or Concrete on Ground Adjecent to Trees)</v>
      </c>
      <c r="S3" s="6" t="str">
        <f>HYPERLINK("http://www.amlegal.com/nxt/gateway.dll/Ohio/brookpark_oh/partnine-streetsandpublicservicescode/titlefive-otherpublicservices/chapter935treeplantingandmanagement?f=templates$fn=default.htm$3.0$vid=amlegal:brookpark_oh$anc=JD_935.07","YES, Ch. 935.07 Tree Planting and Management (Movinf of Trees)")</f>
        <v>YES, Ch. 935.07 Tree Planting and Management (Movinf of Trees)</v>
      </c>
      <c r="T3" s="4" t="s">
        <v>232</v>
      </c>
      <c r="U3" s="6" t="str">
        <f>HYPERLINK("http://www.amlegal.com/nxt/gateway.dll/Ohio/brookpark_oh/partfive-generaloffensescode/chapter541propertyoffenses?f=templates$fn=default.htm$3.0$vid=amlegal:brookpark_oh$anc=JD_541.06","YES, Ch. 541.06 Property Offenses (Destruction of Trees, Shrubs, or Crops)")</f>
        <v>YES, Ch. 541.06 Property Offenses (Destruction of Trees, Shrubs, or Crops)</v>
      </c>
      <c r="V3" s="4" t="s">
        <v>232</v>
      </c>
      <c r="W3" s="7">
        <v>40893</v>
      </c>
    </row>
    <row r="4" spans="1:23" ht="96">
      <c r="A4" s="8" t="s">
        <v>123</v>
      </c>
      <c r="B4" s="4" t="s">
        <v>271</v>
      </c>
      <c r="C4" s="4" t="s">
        <v>281</v>
      </c>
      <c r="D4" s="5" t="str">
        <f>HYPERLINK("http://www.arborday.org/programs/treeCityUSA/treecities.cfm?chosenstate=Ohio","YES")</f>
        <v>YES</v>
      </c>
      <c r="E4" s="29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4" s="5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4" s="4" t="s">
        <v>232</v>
      </c>
      <c r="H4" s="4" t="s">
        <v>232</v>
      </c>
      <c r="I4" s="5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4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4" s="29" t="str">
        <f>HYPERLINK("http://www.amlegal.com/nxt/gateway.dll/Ohio/cleveland_oh/partthreelandusecode/partiiiblandusecode-zoningcode/titleviizoningcode/chapter341-designreview?f=templates$fn=default.htm$3.0$vid=amlegal:cleveland_oh$anc=JD_341.07","YES, Ch. 341.07g Design Review (Design Guidelines)")</f>
        <v>YES, Ch. 341.07g Design Review (Design Guidelines)</v>
      </c>
      <c r="N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4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4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4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4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4" s="4" t="s">
        <v>232</v>
      </c>
      <c r="U4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4" s="5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4" s="7">
        <v>40893</v>
      </c>
    </row>
    <row r="5" spans="1:23" ht="60">
      <c r="A5" s="4" t="s">
        <v>176</v>
      </c>
      <c r="B5" s="4" t="s">
        <v>271</v>
      </c>
      <c r="C5" s="8" t="s">
        <v>200</v>
      </c>
      <c r="D5" s="4" t="s">
        <v>232</v>
      </c>
      <c r="E5" s="62" t="s">
        <v>232</v>
      </c>
      <c r="F5" s="4" t="s">
        <v>232</v>
      </c>
      <c r="G5" s="4" t="s">
        <v>232</v>
      </c>
      <c r="H5" s="4" t="s">
        <v>232</v>
      </c>
      <c r="I5" s="8" t="s">
        <v>643</v>
      </c>
      <c r="J5" s="4" t="s">
        <v>232</v>
      </c>
      <c r="K5" s="8" t="s">
        <v>644</v>
      </c>
      <c r="L5" s="4" t="s">
        <v>232</v>
      </c>
      <c r="M5" s="4" t="s">
        <v>232</v>
      </c>
      <c r="N5" s="4" t="s">
        <v>232</v>
      </c>
      <c r="O5" s="63" t="s">
        <v>232</v>
      </c>
      <c r="P5" s="4" t="s">
        <v>232</v>
      </c>
      <c r="Q5" s="4" t="s">
        <v>232</v>
      </c>
      <c r="R5" s="4" t="s">
        <v>232</v>
      </c>
      <c r="S5" s="4" t="s">
        <v>232</v>
      </c>
      <c r="T5" s="4" t="s">
        <v>232</v>
      </c>
      <c r="U5" s="8" t="s">
        <v>305</v>
      </c>
      <c r="V5" s="4" t="s">
        <v>232</v>
      </c>
      <c r="W5" s="7">
        <v>40896</v>
      </c>
    </row>
    <row r="6" spans="1:23" ht="96">
      <c r="A6" s="8" t="s">
        <v>294</v>
      </c>
      <c r="B6" s="4" t="s">
        <v>271</v>
      </c>
      <c r="C6" s="8" t="s">
        <v>213</v>
      </c>
      <c r="D6" s="5" t="str">
        <f>HYPERLINK("http://www.arborday.org/programs/treeCityUSA/treecities.cfm?chosenstate=Ohio","YES")</f>
        <v>YES</v>
      </c>
      <c r="E6" s="61" t="s">
        <v>206</v>
      </c>
      <c r="F6" s="8" t="s">
        <v>631</v>
      </c>
      <c r="G6" s="8" t="s">
        <v>632</v>
      </c>
      <c r="H6" s="8" t="s">
        <v>633</v>
      </c>
      <c r="I6" s="8" t="s">
        <v>629</v>
      </c>
      <c r="J6" s="8" t="s">
        <v>640</v>
      </c>
      <c r="K6" s="8" t="s">
        <v>639</v>
      </c>
      <c r="L6" s="8" t="s">
        <v>638</v>
      </c>
      <c r="M6" s="4" t="s">
        <v>232</v>
      </c>
      <c r="N6" s="4" t="s">
        <v>232</v>
      </c>
      <c r="O6" s="8" t="s">
        <v>635</v>
      </c>
      <c r="P6" s="8" t="s">
        <v>637</v>
      </c>
      <c r="Q6" s="8" t="s">
        <v>630</v>
      </c>
      <c r="R6" s="8" t="s">
        <v>636</v>
      </c>
      <c r="S6" s="8" t="s">
        <v>641</v>
      </c>
      <c r="T6" s="4" t="s">
        <v>232</v>
      </c>
      <c r="U6" s="8" t="s">
        <v>628</v>
      </c>
      <c r="V6" s="8" t="s">
        <v>634</v>
      </c>
      <c r="W6" s="7">
        <v>40987</v>
      </c>
    </row>
    <row r="7" spans="1:23" ht="84">
      <c r="A7" s="8" t="s">
        <v>270</v>
      </c>
      <c r="B7" s="4" t="s">
        <v>271</v>
      </c>
      <c r="C7" s="4" t="s">
        <v>301</v>
      </c>
      <c r="D7" s="4" t="s">
        <v>232</v>
      </c>
      <c r="E7" s="4" t="s">
        <v>232</v>
      </c>
      <c r="F7" s="4" t="s">
        <v>232</v>
      </c>
      <c r="G7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H7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I7" s="6" t="str">
        <f>HYPERLINK("http://www.amlegal.com/nxt/gateway.dll/Ohio/noroyal/partten-streetsutilitiesandpublicservice/titletwo-streetandsidewalkareas/chapter1026treesandshrubs?f=templates$fn=default.htm$3.0$vid=amlegal:northroyalton_oh","YES, Ch. 1026 Trees and Shrubs")</f>
        <v>YES, Ch. 1026 Trees and Shrubs</v>
      </c>
      <c r="J7" s="6" t="str">
        <f>HYPERLINK("http://www.amlegal.com/nxt/gateway.dll?f=id$id=North%20Royalton%20Code%20of%20Ordinances%3Ar%3Aaad1$cid=ohio$t=document-frame.htm$an=JD_1026.01$3.0#JD_1026.01","YES, Ch. 1026.01 Trees and shrubs (Planting; permit required; denial of permits; removals; obstructions)")</f>
        <v>YES, Ch. 1026.01 Trees and shrubs (Planting; permit required; denial of permits; removals; obstructions)</v>
      </c>
      <c r="K7" s="4" t="s">
        <v>232</v>
      </c>
      <c r="L7" s="6" t="str">
        <f>HYPERLINK("http://www.amlegal.com/nxt/gateway.dll?f=id$id=North%20Royalton%20Code%20of%20Ordinances%3Ar%3Ab1f7$cid=ohio$t=document-frame.htm$an=JD_1246.14$3.0#JD_1246.14","YES, Ch. 1426.14c17 Design standards (Design standards for Zoning Districts TCD-1 through TCD-5)")</f>
        <v>YES, Ch. 1426.14c17 Design standards (Design standards for Zoning Districts TCD-1 through TCD-5)</v>
      </c>
      <c r="M7" s="6" t="str">
        <f>HYPERLINK("http://www.amlegal.com/nxt/gateway.dll?f=id$id=North%20Royalton%20Code%20of%20Ordinances%3Ar%3Abc65$cid=ohio$t=document-frame.htm$an=JD_1281.15$3.0#JD_1281.15","QUASI, Ch. 1284.15 Traditional Town Center/Main Street District (TCD) (Site development criteria)")</f>
        <v>QUASI, Ch. 1284.15 Traditional Town Center/Main Street District (TCD) (Site development criteria)</v>
      </c>
      <c r="N7" s="6" t="str">
        <f>HYPERLINK("http://www.amlegal.com/nxt/gateway.dll?f=id$id=North%20Royalton%20Code%20of%20Ordinances%3Ar%3Abfb4$cid=ohio$t=document-frame.htm$an=JD_1288.04$3.0#JD_1288.04","QUASI, Ch. 1288.04 Buffering (General Provisions)")</f>
        <v>QUASI, Ch. 1288.04 Buffering (General Provisions)</v>
      </c>
      <c r="O7" s="6" t="str">
        <f>HYPERLINK("http://www.amlegal.com/nxt/gateway.dll?f=id$id=North%20Royalton%20Code%20of%20Ordinances%3Ar%3Aaad1$cid=ohio$t=document-frame.htm$an=JD_1026.07$3.0#JD_1026.07","YES, Ch. 1026.07 Trees and shrubs (Compliance with Master Shade Tree Plan)")</f>
        <v>YES, Ch. 1026.07 Trees and shrubs (Compliance with Master Shade Tree Plan)</v>
      </c>
      <c r="P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Q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R7" s="6" t="str">
        <f>HYPERLINK("http://www.amlegal.com/nxt/gateway.dll/Ohio/noroyal/partten-streetsutilitiesandpublicservice/titletwo-streetandsidewalkareas/chapter1026treesandshrubs?f=templates$fn=default.htm$3.0$vid=amlegal:northroyalton_oh$anc=JD_1026.05","YES, Ch. 1026.05 Trees and shrubs (Obstructing tree roots with materials)")</f>
        <v>YES, Ch. 1026.05 Trees and shrubs (Obstructing tree roots with materials)</v>
      </c>
      <c r="S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T7" s="4" t="s">
        <v>232</v>
      </c>
      <c r="U7" s="6" t="str">
        <f>HYPERLINK("http://www.amlegal.com/nxt/gateway.dll?f=id$id=North%20Royalton%20Code%20of%20Ordinances%3Ar%3A9999$cid=ohio$t=document-frame.htm$an=JD_642.06$3.0#JD_642.06","YES, 642.06 Offenses related to property (Injuring vines, bushes, trees or crops)")</f>
        <v>YES, 642.06 Offenses related to property (Injuring vines, bushes, trees or crops)</v>
      </c>
      <c r="V7" s="6" t="str">
        <f>HYPERLINK("http://www.amlegal.com/nxt/gateway.dll/Ohio/noroyal/parttwelve-planningandzoningcode/titlesix-zoning?f=templates$fn=default.htm$3.0$vid=amlegal:northroyalton_oh","VARIOUS, Title 6 Zoning")</f>
        <v>VARIOUS, Title 6 Zoning</v>
      </c>
      <c r="W7" s="7">
        <v>40918</v>
      </c>
    </row>
    <row r="8" spans="1:23" ht="84">
      <c r="A8" s="8" t="s">
        <v>192</v>
      </c>
      <c r="B8" s="4" t="s">
        <v>271</v>
      </c>
      <c r="C8" s="4" t="s">
        <v>120</v>
      </c>
      <c r="D8" s="4" t="s">
        <v>232</v>
      </c>
      <c r="E8" s="6" t="str">
        <f>HYPERLINK("http://www.amlegal.com/nxt/gateway.dll/Ohio/parma_oh/partone-administrativecode/titlefive-administrative/chapter174treecommission?f=templates$fn=default.htm$3.0$vid=amlegal:parma_oh","YES, Ch. 174 Tree Commission")</f>
        <v>YES, Ch. 174 Tree Commission</v>
      </c>
      <c r="F8" s="6" t="str">
        <f>HYPERLINK("http://www.amlegal.com/nxt/gateway.dll/Ohio/parma_oh/partnine-streetsandpublicservicescode/titleone-streetandsidewalkareas/chapter913urbanforest?f=templates$fn=default.htm$3.0$vid=amlegal:parma_oh$anc=JD_913.01","YES, Ch. 913.01 Urban Forest (Definitions)")</f>
        <v>YES, Ch. 913.01 Urban Forest (Definitions)</v>
      </c>
      <c r="G8" s="29" t="str">
        <f>HYPERLINK("http://www.amlegal.com/nxt/gateway.dll/Ohio/parma_oh/parteleven-planningandzoningcode/titleone-planningandplatting/chapter1111ripariansetbacks?f=templates$fn=default.htm$3.0$vid=amlegal:parma_oh$anc=JD_1111.05","YES, Ch. 1111.05 Riparian Setbacks (Establishment of Riparian Setbacks)")</f>
        <v>YES, Ch. 1111.05 Riparian Setbacks (Establishment of Riparian Setbacks)</v>
      </c>
      <c r="H8" s="29" t="str">
        <f>HYPERLINK("http://www.amlegal.com/nxt/gateway.dll/Ohio/parma_oh/parteleven-planningandzoningcode/titleone-planningandplatting/chapter1111ripariansetbacks?f=templates$fn=default.htm$3.0$vid=amlegal:parma_oh$anc=JD_1111.05","YES, Ch. 1111.05c4 Riparian Setbacks (Establishment of Riparian Setbacks)")</f>
        <v>YES, Ch. 1111.05c4 Riparian Setbacks (Establishment of Riparian Setbacks)</v>
      </c>
      <c r="I8" s="6" t="str">
        <f>HYPERLINK("http://www.amlegal.com/nxt/gateway.dll/Ohio/parma_oh/partnine-streetsandpublicservicescode/titleone-streetandsidewalkareas/chapter913urbanforest?f=templates$fn=default.htm$3.0$vid=amlegal:parma_oh$anc=JD_913.01","YES, Ch. 913 Urban Forest")</f>
        <v>YES, Ch. 913 Urban Forest</v>
      </c>
      <c r="J8" s="4" t="s">
        <v>232</v>
      </c>
      <c r="K8" s="4" t="s">
        <v>232</v>
      </c>
      <c r="L8" s="6" t="str">
        <f>HYPERLINK("http://www.amlegal.com/nxt/gateway.dll/Ohio/parma_oh/parteleven-planningandzoningcode/titleseven-useheightandarearegulations/chapter1187arearegulations?f=templates$fn=default.htm$3.0$vid=amlegal:parma_oh$anc=JD_1187.04","YES, Ch. 1187.04 Area Regulations (Landscaped Areas and Lot Coverage for Multifamily Districts)")</f>
        <v>YES, Ch. 1187.04 Area Regulations (Landscaped Areas and Lot Coverage for Multifamily Districts)</v>
      </c>
      <c r="M8" s="4" t="s">
        <v>232</v>
      </c>
      <c r="N8" s="6" t="str">
        <f>HYPERLINK("http://www.amlegal.com/nxt/gateway.dll?f=id$id=CODIFIED%20ORDINANCES%20OF%20PARMA%3Ar%3A2c0ec$cid=ohio$t=document-frame.htm$an=JD_1199.07$3.0#JD_1199.07","YES, Ch. 1199.07 Screening and Buffering (Buffer areas for yards abutting public streets and parking lots)")</f>
        <v>YES, Ch. 1199.07 Screening and Buffering (Buffer areas for yards abutting public streets and parking lots)</v>
      </c>
      <c r="O8" s="6" t="str">
        <f>HYPERLINK("http://www.amlegal.com/nxt/gateway.dll/Ohio/parma_oh/partnine-streetsandpublicservicescode/titleone-streetandsidewalkareas/chapter911trees?f=templates$fn=default.htm$3.0$vid=amlegal:parma_oh$anc=JD_911.22","YES, Ch. 911.22 Trees (New Streets)")</f>
        <v>YES, Ch. 911.22 Trees (New Streets)</v>
      </c>
      <c r="P8" s="6" t="str">
        <f>HYPERLINK("http://www.amlegal.com/nxt/gateway.dll/Ohio/parma_oh/partnine-streetsandpublicservicescode/titleone-streetandsidewalkareas/chapter911trees?f=templates$fn=default.htm$3.0$vid=amlegal:parma_oh$anc=JD_911.12","YES, Ch. 913.12 Trees (Preserving and Removing Trees on Public Property)")</f>
        <v>YES, Ch. 913.12 Trees (Preserving and Removing Trees on Public Property)</v>
      </c>
      <c r="Q8" s="6" t="str">
        <f>HYPERLINK("http://www.amlegal.com/nxt/gateway.dll/Ohio/parma_oh/partnine-streetsandpublicservicescode/titleone-streetandsidewalkareas/chapter911trees?f=templates$fn=default.htm$3.0$vid=amlegal:parma_oh$anc=JD_911.13","YES, Ch. 913.13 Trees (Preserving and Removing Trees on Private Property)")</f>
        <v>YES, Ch. 913.13 Trees (Preserving and Removing Trees on Private Property)</v>
      </c>
      <c r="R8" s="6" t="str">
        <f>HYPERLINK("http://www.amlegal.com/nxt/gateway.dll/Ohio/parma_oh/partnine-streetsandpublicservicescode/titleone-streetandsidewalkareas/chapter913urbanforest?f=templates$fn=default.htm$3.0$vid=amlegal:parma_oh$anc=JD_913.04","YES, Ch. 913.04 Urban Forest (Protection of Trees)")</f>
        <v>YES, Ch. 913.04 Urban Forest (Protection of Trees)</v>
      </c>
      <c r="S8" s="4" t="s">
        <v>232</v>
      </c>
      <c r="T8" s="4" t="s">
        <v>232</v>
      </c>
      <c r="U8" s="4" t="s">
        <v>232</v>
      </c>
      <c r="V8" s="4" t="s">
        <v>232</v>
      </c>
      <c r="W8" s="7">
        <v>40897</v>
      </c>
    </row>
    <row r="9" spans="1:23" ht="144">
      <c r="A9" s="8" t="s">
        <v>176</v>
      </c>
      <c r="B9" s="4" t="s">
        <v>271</v>
      </c>
      <c r="C9" s="4" t="s">
        <v>299</v>
      </c>
      <c r="D9" s="5" t="str">
        <f>HYPERLINK("http://www.arborday.org/programs/treeCityUSA/treecities.cfm?chosenstate=Ohio","YES")</f>
        <v>YES</v>
      </c>
      <c r="E9" s="4" t="s">
        <v>232</v>
      </c>
      <c r="F9" s="6" t="str">
        <f>HYPERLINK("http://www.amlegal.com/nxt/gateway.dll/Ohio/parmahts_oh/partone-administrativecode/titlefive-administrative/chapter147departmentofpublicservice?f=templates$fn=default.htm$3.0$vid=amlegal:parmaheights_oh$anc=JD_147.17","YES, Ch. 147.17 Department of Public Service (Arborist/Tree Consultant")</f>
        <v>YES, Ch. 147.17 Department of Public Service (Arborist/Tree Consultant</v>
      </c>
      <c r="G9" s="6" t="str">
        <f>HYPERLINK("http://www.amlegal.com/nxt/gateway.dll/Ohio/parmahts_oh/parteleven-planningandzoningcode/titleone-planning/chapter1105stormwatermanagementsedimenta?f=templates$fn=default.htm$3.0$vid=amlegal:parmaheights_oh$anc=JD_1105.15","Yes, Ch. 1105.15 Storm Water Management, Sediment and Erosion Control and Wetlands Protection (Riparian and wetland setback requirements)")</f>
        <v>Yes, Ch. 1105.15 Storm Water Management, Sediment and Erosion Control and Wetlands Protection (Riparian and wetland setback requirements)</v>
      </c>
      <c r="H9" s="6" t="str">
        <f>HYPERLINK("http://www.amlegal.com/nxt/gateway.dll/Ohio/parmahts_oh/parteleven-planningandzoningcode/titleone-planning/chapter1105stormwatermanagementsedimenta?f=templates$fn=default.htm$3.0$vid=amlegal:parmaheights_oh$anc=JD_1105.15","Yes, Ch. 1105.15 Storm Water Management, Sediment and Erosion Control and Wetlands Protection (Riparian and wetland setback requirements)")</f>
        <v>Yes, Ch. 1105.15 Storm Water Management, Sediment and Erosion Control and Wetlands Protection (Riparian and wetland setback requirements)</v>
      </c>
      <c r="I9" s="4" t="s">
        <v>232</v>
      </c>
      <c r="J9" s="4" t="s">
        <v>232</v>
      </c>
      <c r="K9" s="4" t="s">
        <v>232</v>
      </c>
      <c r="L9" s="4" t="s">
        <v>232</v>
      </c>
      <c r="M9" s="4" t="s">
        <v>232</v>
      </c>
      <c r="N9" s="6" t="str">
        <f>HYPERLINK("http://www.amlegal.com/nxt/gateway.dll/Ohio/parmahts_oh/parteleven-planningandzoningcode/titlenine-zoningusedistricts/chapter1186plannedunitdevelopments?f=templates$fn=default.htm$3.0$vid=amlegal:parmaheights_oh$anc=JD_1186.07","YES, Ch. 1186.07 Planned Unit Development (Off-Street Parking)")</f>
        <v>YES, Ch. 1186.07 Planned Unit Development (Off-Street Parking)</v>
      </c>
      <c r="O9" s="6" t="str">
        <f>HYPERLINK("http://www.amlegal.com/nxt/gateway.dll/Ohio/parmahts_oh/partnine-streetsandpublicservicescode/titleone-streetandsidewalkareas/chapter909masterstreettreeplan?f=templates$fn=default.htm$3.0$vid=amlegal:parmaheights_oh","YES, Ch. 909 Master Street Tree Plan")</f>
        <v>YES, Ch. 909 Master Street Tree Plan</v>
      </c>
      <c r="P9" s="6" t="str">
        <f>HYPERLINK("http://www.amlegal.com/nxt/gateway.dll/Ohio/parmahts_oh/partnine-streetsandpublicservicescode/titleone-streetandsidewalkareas/chapter909masterstreettreeplan?f=templates$fn=default.htm$3.0$vid=amlegal:parmaheights_oh$anc=JD_909.02","YES, Ch. 909.02b Master Street Tree Plan (Conformity Required)")</f>
        <v>YES, Ch. 909.02b Master Street Tree Plan (Conformity Required)</v>
      </c>
      <c r="Q9" s="6" t="str">
        <f>HYPERLINK("http://www.amlegal.com/nxt/gateway.dll/Ohio/parmahts_oh/partsix-generaloffensescode/chapter660safetysanitationandhealth?f=templates$fn=default.htm$3.0$vid=amlegal:parmaheights_oh$anc=JD_660.23","YES, Ch. 660.23 Safety, Sanitation and Health (trimming of Trees; Shrubbery)")</f>
        <v>YES, Ch. 660.23 Safety, Sanitation and Health (trimming of Trees; Shrubbery)</v>
      </c>
      <c r="R9" s="6" t="str">
        <f>HYPERLINK("http://www.amlegal.com/nxt/gateway.dll/Ohio/parmahts_oh/parteleven-planningandzoningcode/titleone-planning/chapter1105stormwatermanagementsedimenta?f=templates$fn=default.htm$3.0$vid=amlegal:parmaheights_oh$anc=JD_1105.07","YES, Ch. 1105.07a4B7 Storm Water Management, Sediment and Erosion Control and Wetlands Protection (Construction site conservation plan)")</f>
        <v>YES, Ch. 1105.07a4B7 Storm Water Management, Sediment and Erosion Control and Wetlands Protection (Construction site conservation plan)</v>
      </c>
      <c r="S9" s="4" t="s">
        <v>232</v>
      </c>
      <c r="T9" s="6" t="str">
        <f>HYPERLINK("http://www.amlegal.com/nxt/gateway.dll/Ohio/parmahts_oh/parteleven-planningandzoningcode/titleone-planning/chapter1105stormwatermanagementsedimenta?f=templates$fn=default.htm$3.0$vid=amlegal:parmaheights_oh$anc=JD_1105.19","YES, Ch. 1105.19 Storm Water Management, Sediment and Erosion Control and Wetlands Protection(Uses permitted in riparian and wetland setbacks)")</f>
        <v>YES, Ch. 1105.19 Storm Water Management, Sediment and Erosion Control and Wetlands Protection(Uses permitted in riparian and wetland setbacks)</v>
      </c>
      <c r="U9" s="4" t="s">
        <v>232</v>
      </c>
      <c r="V9" s="6" t="str">
        <f>HYPERLINK("http://www.amlegal.com/nxt/gateway.dll/Ohio/parmahts_oh/partthirteen-buildingcode/titlefive-otherlocalprovisions/chapter1363exteriorpropertymaintenanceco?f=templates$fn=default.htm$3.0$vid=amlegal:parmaheights_oh$anc=JD_1363.08","YES, Ch. 1363.08b Exterior Property Maintenance Code (Duties and responsibilities of owner, operator and occupant)")</f>
        <v>YES, Ch. 1363.08b Exterior Property Maintenance Code (Duties and responsibilities of owner, operator and occupant)</v>
      </c>
      <c r="W9" s="7">
        <v>40897</v>
      </c>
    </row>
    <row r="10" spans="1:23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</sheetData>
  <sheetProtection/>
  <hyperlinks>
    <hyperlink ref="E6" r:id="rId1" display="YES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"/>
  <sheetViews>
    <sheetView zoomScale="75" zoomScaleNormal="75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:IV3"/>
    </sheetView>
  </sheetViews>
  <sheetFormatPr defaultColWidth="9.140625" defaultRowHeight="12.75"/>
  <cols>
    <col min="1" max="1" width="16.421875" style="58" customWidth="1"/>
    <col min="2" max="2" width="9.7109375" style="58" customWidth="1"/>
    <col min="3" max="3" width="12.00390625" style="58" customWidth="1"/>
    <col min="4" max="4" width="9.421875" style="58" customWidth="1"/>
    <col min="5" max="5" width="16.00390625" style="58" customWidth="1"/>
    <col min="6" max="6" width="14.8515625" style="58" customWidth="1"/>
    <col min="7" max="7" width="23.8515625" style="58" customWidth="1"/>
    <col min="8" max="8" width="22.28125" style="58" customWidth="1"/>
    <col min="9" max="9" width="14.421875" style="58" customWidth="1"/>
    <col min="10" max="10" width="19.7109375" style="58" customWidth="1"/>
    <col min="11" max="11" width="15.28125" style="58" customWidth="1"/>
    <col min="12" max="12" width="18.140625" style="58" customWidth="1"/>
    <col min="13" max="13" width="18.8515625" style="58" customWidth="1"/>
    <col min="14" max="14" width="21.421875" style="58" customWidth="1"/>
    <col min="15" max="15" width="17.00390625" style="58" customWidth="1"/>
    <col min="16" max="16" width="18.140625" style="58" customWidth="1"/>
    <col min="17" max="17" width="18.7109375" style="58" customWidth="1"/>
    <col min="18" max="18" width="16.421875" style="58" customWidth="1"/>
    <col min="19" max="19" width="26.00390625" style="58" customWidth="1"/>
    <col min="20" max="20" width="12.00390625" style="58" customWidth="1"/>
    <col min="21" max="21" width="26.7109375" style="58" customWidth="1"/>
    <col min="22" max="22" width="28.140625" style="58" customWidth="1"/>
    <col min="23" max="23" width="14.421875" style="58" customWidth="1"/>
    <col min="24" max="16384" width="9.140625" style="58" customWidth="1"/>
  </cols>
  <sheetData>
    <row r="1" spans="1:23" ht="36">
      <c r="A1" s="8" t="s">
        <v>420</v>
      </c>
      <c r="B1" s="8" t="s">
        <v>302</v>
      </c>
      <c r="C1" s="8" t="s">
        <v>160</v>
      </c>
      <c r="D1" s="8" t="s">
        <v>129</v>
      </c>
      <c r="E1" s="8" t="s">
        <v>227</v>
      </c>
      <c r="F1" s="8" t="s">
        <v>198</v>
      </c>
      <c r="G1" s="8" t="s">
        <v>252</v>
      </c>
      <c r="H1" s="8" t="s">
        <v>155</v>
      </c>
      <c r="I1" s="8" t="s">
        <v>290</v>
      </c>
      <c r="J1" s="8" t="s">
        <v>179</v>
      </c>
      <c r="K1" s="8" t="s">
        <v>146</v>
      </c>
      <c r="L1" s="8" t="s">
        <v>196</v>
      </c>
      <c r="M1" s="8" t="s">
        <v>300</v>
      </c>
      <c r="N1" s="8" t="s">
        <v>134</v>
      </c>
      <c r="O1" s="8" t="s">
        <v>122</v>
      </c>
      <c r="P1" s="8" t="s">
        <v>157</v>
      </c>
      <c r="Q1" s="8" t="s">
        <v>212</v>
      </c>
      <c r="R1" s="8" t="s">
        <v>187</v>
      </c>
      <c r="S1" s="8" t="s">
        <v>241</v>
      </c>
      <c r="T1" s="8" t="s">
        <v>125</v>
      </c>
      <c r="U1" s="8" t="s">
        <v>366</v>
      </c>
      <c r="V1" s="8" t="s">
        <v>235</v>
      </c>
      <c r="W1" s="17" t="s">
        <v>280</v>
      </c>
    </row>
    <row r="2" spans="1:23" ht="96.75" customHeight="1">
      <c r="A2" s="8" t="s">
        <v>411</v>
      </c>
      <c r="B2" s="8" t="s">
        <v>276</v>
      </c>
      <c r="C2" s="8" t="s">
        <v>189</v>
      </c>
      <c r="D2" s="8" t="s">
        <v>232</v>
      </c>
      <c r="E2" s="8" t="s">
        <v>559</v>
      </c>
      <c r="F2" s="8" t="s">
        <v>232</v>
      </c>
      <c r="G2" s="8" t="s">
        <v>561</v>
      </c>
      <c r="H2" s="8" t="s">
        <v>562</v>
      </c>
      <c r="I2" s="8" t="s">
        <v>232</v>
      </c>
      <c r="J2" s="8" t="s">
        <v>564</v>
      </c>
      <c r="K2" s="8" t="s">
        <v>232</v>
      </c>
      <c r="L2" s="8" t="s">
        <v>565</v>
      </c>
      <c r="M2" s="8" t="s">
        <v>560</v>
      </c>
      <c r="N2" s="8" t="s">
        <v>563</v>
      </c>
      <c r="O2" s="8" t="s">
        <v>232</v>
      </c>
      <c r="P2" s="8" t="s">
        <v>232</v>
      </c>
      <c r="Q2" s="8" t="s">
        <v>232</v>
      </c>
      <c r="R2" s="8" t="s">
        <v>232</v>
      </c>
      <c r="S2" s="8" t="s">
        <v>232</v>
      </c>
      <c r="T2" s="8" t="s">
        <v>232</v>
      </c>
      <c r="U2" s="29" t="s">
        <v>572</v>
      </c>
      <c r="V2" s="8" t="s">
        <v>390</v>
      </c>
      <c r="W2" s="76">
        <v>40974</v>
      </c>
    </row>
    <row r="3" spans="1:23" ht="93.75" customHeight="1">
      <c r="A3" s="8" t="s">
        <v>438</v>
      </c>
      <c r="B3" s="8" t="s">
        <v>276</v>
      </c>
      <c r="C3" s="8" t="s">
        <v>267</v>
      </c>
      <c r="D3" s="8" t="s">
        <v>232</v>
      </c>
      <c r="E3" s="8" t="s">
        <v>232</v>
      </c>
      <c r="F3" s="8" t="s">
        <v>232</v>
      </c>
      <c r="G3" s="29" t="s">
        <v>566</v>
      </c>
      <c r="H3" s="29" t="s">
        <v>567</v>
      </c>
      <c r="I3" s="8" t="s">
        <v>232</v>
      </c>
      <c r="J3" s="8" t="s">
        <v>568</v>
      </c>
      <c r="K3" s="8" t="s">
        <v>232</v>
      </c>
      <c r="L3" s="8" t="s">
        <v>232</v>
      </c>
      <c r="M3" s="8" t="s">
        <v>569</v>
      </c>
      <c r="N3" s="8" t="s">
        <v>570</v>
      </c>
      <c r="O3" s="8" t="s">
        <v>232</v>
      </c>
      <c r="P3" s="8" t="s">
        <v>232</v>
      </c>
      <c r="Q3" s="8" t="s">
        <v>232</v>
      </c>
      <c r="R3" s="8" t="s">
        <v>232</v>
      </c>
      <c r="S3" s="8" t="s">
        <v>232</v>
      </c>
      <c r="T3" s="8" t="s">
        <v>232</v>
      </c>
      <c r="U3" s="29" t="s">
        <v>572</v>
      </c>
      <c r="V3" s="8" t="s">
        <v>571</v>
      </c>
      <c r="W3" s="76">
        <v>40977</v>
      </c>
    </row>
    <row r="4" spans="1:23" ht="107.25" customHeight="1">
      <c r="A4" s="8" t="s">
        <v>412</v>
      </c>
      <c r="B4" s="8" t="s">
        <v>271</v>
      </c>
      <c r="C4" s="8" t="s">
        <v>137</v>
      </c>
      <c r="D4" s="6" t="str">
        <f>HYPERLINK("http://www.arborday.org/programs/treeCityUSA/treecities.cfm?chosenstate=Ohio","YES")</f>
        <v>YES</v>
      </c>
      <c r="E4" s="8" t="s">
        <v>205</v>
      </c>
      <c r="F4" s="8" t="s">
        <v>180</v>
      </c>
      <c r="G4" s="8" t="s">
        <v>144</v>
      </c>
      <c r="H4" s="8" t="s">
        <v>144</v>
      </c>
      <c r="I4" s="8" t="s">
        <v>161</v>
      </c>
      <c r="J4" s="8" t="s">
        <v>143</v>
      </c>
      <c r="K4" s="8" t="s">
        <v>232</v>
      </c>
      <c r="L4" s="8" t="s">
        <v>140</v>
      </c>
      <c r="M4" s="8" t="s">
        <v>236</v>
      </c>
      <c r="N4" s="8" t="s">
        <v>135</v>
      </c>
      <c r="O4" s="8" t="s">
        <v>250</v>
      </c>
      <c r="P4" s="8" t="s">
        <v>255</v>
      </c>
      <c r="Q4" s="8" t="s">
        <v>138</v>
      </c>
      <c r="R4" s="8" t="s">
        <v>251</v>
      </c>
      <c r="S4" s="8" t="s">
        <v>288</v>
      </c>
      <c r="T4" s="8" t="s">
        <v>272</v>
      </c>
      <c r="U4" s="8" t="s">
        <v>260</v>
      </c>
      <c r="V4" s="8" t="s">
        <v>233</v>
      </c>
      <c r="W4" s="17">
        <v>40938</v>
      </c>
    </row>
    <row r="5" spans="1:23" ht="108" customHeight="1">
      <c r="A5" s="8" t="s">
        <v>413</v>
      </c>
      <c r="B5" s="8" t="s">
        <v>271</v>
      </c>
      <c r="C5" s="8" t="s">
        <v>243</v>
      </c>
      <c r="D5" s="6" t="str">
        <f>HYPERLINK("http://www.arborday.org/programs/treeCityUSA/treecities.cfm?chosenstate=Ohio","YES")</f>
        <v>YES</v>
      </c>
      <c r="E5" s="6" t="str">
        <f>HYPERLINK("http://www.amlegal.com/nxt/gateway.dll/Ohio/broadviewhts/parttwo-administrationcode/titleten-boardscommissionsandcommittees/chapter288shadetreecommission?f=templates$fn=default.htm$3.0$vid=amlegal:broadviewhts_oh","YES, Ch. 288 Shade Tree Commission")</f>
        <v>YES, Ch. 288 Shade Tree Commission</v>
      </c>
      <c r="F5" s="6" t="str">
        <f>HYPERLINK("http://www.amlegal.com/nxt/gateway.dll/Ohio/broadviewhts/parttwo-administrationcode/titlesix-administration/chapter260cityarborist?f=templates$fn=default.htm$3.0$vid=amlegal:broadviewhts_oh","QUASI, Ch. 260 City Arborist (position not filled)")</f>
        <v>QUASI, Ch. 260 City Arborist (position not filled)</v>
      </c>
      <c r="G5" s="6" t="str">
        <f>HYPERLINK("http://www.amlegal.com/nxt/gateway.dll?f=id$id=Broadview%20Heights%20Code%20of%20Ordinances%3Ar%3Ad015$cid=ohio$t=document-frame.htm$an=JD_1334.12$3.0#JD_1334.12","YES, Ch. 1334.12 Storm water polluntion prevention plan (Establishment of designated watercourses and riparian setbacks)")</f>
        <v>YES, Ch. 1334.12 Storm water polluntion prevention plan (Establishment of designated watercourses and riparian setbacks)</v>
      </c>
      <c r="H5" s="6" t="str">
        <f>HYPERLINK("http://www.amlegal.com/nxt/gateway.dll?f=id$id=Broadview%20Heights%20Code%20of%20Ordinances%3Ar%3Ad015$cid=ohio$t=document-frame.htm$an=JD_1334.13$3.0#JD_1334.13","YES, Ch. 1334.13 Storm water pollution prevention plan (Establishment of wetland setbacks)")</f>
        <v>YES, Ch. 1334.13 Storm water pollution prevention plan (Establishment of wetland setbacks)</v>
      </c>
      <c r="I5" s="6" t="str">
        <f>HYPERLINK("http://www.amlegal.com/nxt/gateway.dll/Ohio/broadviewhts/partten-streetsutilitiesandpublicservice/titletwo-streetandsidewalkareas/chapter1026trees?f=templates$fn=default.htm$3.0$vid=amlegal:broadviewhts_oh","YES, Ch. 1026 Trees")</f>
        <v>YES, Ch. 1026 Trees</v>
      </c>
      <c r="J5" s="6" t="str">
        <f>HYPERLINK("http://www.amlegal.com/nxt/gateway.dll/Ohio/broadviewhts/partten-streetsutilitiesandpublicservice/titletwo-streetandsidewalkareas/chapter1026trees?f=templates$fn=default.htm$3.0$vid=amlegal:broadviewhts_oh$anc=JD_1026.03","YES, Ch. 1026.03a4 Trees (Permits required)")</f>
        <v>YES, Ch. 1026.03a4 Trees (Permits required)</v>
      </c>
      <c r="K5" s="8" t="s">
        <v>232</v>
      </c>
      <c r="L5" s="8" t="s">
        <v>232</v>
      </c>
      <c r="M5" s="8" t="s">
        <v>232</v>
      </c>
      <c r="N5" s="6" t="str">
        <f>HYPERLINK("http://www.amlegal.com/nxt/gateway.dll?f=id$id=Broadview%20Heights%20Code%20of%20Ordinances%3Ar%3Ab705$cid=ohio$t=document-frame.htm$an=JD_1280.10$3.0#JD_1280.10","YES, Ch. 1280.10 Class E Districts (Landscape buffers)")</f>
        <v>YES, Ch. 1280.10 Class E Districts (Landscape buffers)</v>
      </c>
      <c r="O5" s="6" t="str">
        <f>HYPERLINK("http://www.amlegal.com/nxt/gateway.dll?f=id$id=Broadview%20Heights%20Code%20of%20Ordinances%3Ar%3A88e9$cid=ohio$t=document-frame.htm$an=JD_288.06$3.0#JD_288.06","YES, 288.06e Shade tree commission (Authorities)")</f>
        <v>YES, 288.06e Shade tree commission (Authorities)</v>
      </c>
      <c r="P5" s="6" t="str">
        <f>HYPERLINK("http://www.amlegal.com/nxt/gateway.dll?f=id$id=Broadview%20Heights%20Code%20of%20Ordinances%3Ar%3Aa9a3$cid=ohio$t=document-frame.htm$an=JD_1026.04$3.0#JD_1026.04","YES, Ch. 1026.04 Trees (Removal and maintenance of trees on public property)")</f>
        <v>YES, Ch. 1026.04 Trees (Removal and maintenance of trees on public property)</v>
      </c>
      <c r="Q5" s="6" t="str">
        <f>HYPERLINK("http://www.amlegal.com/nxt/gateway.dll?f=id$id=Broadview%20Heights%20Code%20of%20Ordinances%3Ar%3Aa9a3$cid=ohio$t=document-frame.htm$an=JD_1026.07$3.0#JD_1026.07","YES, Ch. 1026.07 Trees (Duties of property owners)")</f>
        <v>YES, Ch. 1026.07 Trees (Duties of property owners)</v>
      </c>
      <c r="R5" s="6" t="str">
        <f>HYPERLINK("http://www.amlegal.com/nxt/gateway.dll/Ohio/broadviewhts/partten-streetsutilitiesandpublicservice/titletwo-streetandsidewalkareas/chapter1026trees?f=templates$fn=default.htm$3.0$vid=amlegal:broadviewhts_oh$anc=JD_1026.10","YES, Ch. 1026.10 Trees (Injuring trees and shrubs)")</f>
        <v>YES, Ch. 1026.10 Trees (Injuring trees and shrubs)</v>
      </c>
      <c r="S5" s="6" t="str">
        <f>HYPERLINK("http://www.amlegal.com/nxt/gateway.dll?f=id$id=Broadview%20Heights%20Code%20of%20Ordinances%3Ar%3Aa711$cid=ohio$t=document-frame.htm$an=JD_848.07$3.0#JD_848.07","YES, Ch. 848.07 Tree removal and sales (Performance standards; maintenance of streets and cleared areas; replacement of trees)")</f>
        <v>YES, Ch. 848.07 Tree removal and sales (Performance standards; maintenance of streets and cleared areas; replacement of trees)</v>
      </c>
      <c r="T5" s="75" t="s">
        <v>232</v>
      </c>
      <c r="U5" s="8" t="s">
        <v>232</v>
      </c>
      <c r="V5" s="6" t="str">
        <f>HYPERLINK("http://www.amlegal.com/nxt/gateway.dll/Ohio/broadviewhts/parttwelve-planningandzoningcode/titlesix-zoning?f=templates$fn=default.htm$3.0$vid=amlegal:broadviewhts_oh","VARIOUS, Title 6 Zoning")</f>
        <v>VARIOUS, Title 6 Zoning</v>
      </c>
      <c r="W5" s="17">
        <v>40921</v>
      </c>
    </row>
    <row r="6" spans="1:23" ht="108">
      <c r="A6" s="8" t="s">
        <v>415</v>
      </c>
      <c r="B6" s="8" t="s">
        <v>276</v>
      </c>
      <c r="C6" s="8" t="s">
        <v>414</v>
      </c>
      <c r="D6" s="6" t="str">
        <f>HYPERLINK("http://www.arborday.org/programs/treeCityUSA/treecities.cfm?chosenstate=Ohio","YES")</f>
        <v>YES</v>
      </c>
      <c r="E6" s="29" t="s">
        <v>545</v>
      </c>
      <c r="F6" s="29" t="s">
        <v>557</v>
      </c>
      <c r="G6" s="29" t="s">
        <v>552</v>
      </c>
      <c r="H6" s="29" t="s">
        <v>553</v>
      </c>
      <c r="I6" s="29" t="s">
        <v>545</v>
      </c>
      <c r="J6" s="29" t="s">
        <v>547</v>
      </c>
      <c r="K6" s="29" t="s">
        <v>547</v>
      </c>
      <c r="L6" s="29" t="s">
        <v>554</v>
      </c>
      <c r="M6" s="29" t="s">
        <v>555</v>
      </c>
      <c r="N6" s="29" t="s">
        <v>556</v>
      </c>
      <c r="O6" s="29" t="s">
        <v>546</v>
      </c>
      <c r="P6" s="29" t="s">
        <v>549</v>
      </c>
      <c r="Q6" s="29" t="s">
        <v>550</v>
      </c>
      <c r="R6" s="29" t="s">
        <v>548</v>
      </c>
      <c r="S6" s="29" t="s">
        <v>558</v>
      </c>
      <c r="T6" s="53" t="s">
        <v>232</v>
      </c>
      <c r="U6" s="29" t="s">
        <v>326</v>
      </c>
      <c r="V6" s="29" t="s">
        <v>551</v>
      </c>
      <c r="W6" s="76">
        <v>40973</v>
      </c>
    </row>
    <row r="7" spans="1:23" ht="72">
      <c r="A7" s="8" t="s">
        <v>415</v>
      </c>
      <c r="B7" s="8" t="s">
        <v>276</v>
      </c>
      <c r="C7" s="8" t="s">
        <v>282</v>
      </c>
      <c r="D7" s="8" t="s">
        <v>232</v>
      </c>
      <c r="E7" s="8" t="s">
        <v>232</v>
      </c>
      <c r="F7" s="8" t="s">
        <v>232</v>
      </c>
      <c r="G7" s="29" t="s">
        <v>566</v>
      </c>
      <c r="H7" s="29" t="s">
        <v>567</v>
      </c>
      <c r="I7" s="8" t="s">
        <v>232</v>
      </c>
      <c r="J7" s="8" t="s">
        <v>624</v>
      </c>
      <c r="K7" s="8" t="s">
        <v>232</v>
      </c>
      <c r="L7" s="8" t="s">
        <v>232</v>
      </c>
      <c r="M7" s="8" t="s">
        <v>627</v>
      </c>
      <c r="N7" s="8" t="s">
        <v>625</v>
      </c>
      <c r="O7" s="8" t="s">
        <v>232</v>
      </c>
      <c r="P7" s="8" t="s">
        <v>232</v>
      </c>
      <c r="Q7" s="8" t="s">
        <v>232</v>
      </c>
      <c r="R7" s="8" t="s">
        <v>232</v>
      </c>
      <c r="S7" s="8" t="s">
        <v>232</v>
      </c>
      <c r="T7" s="8" t="s">
        <v>232</v>
      </c>
      <c r="U7" s="29" t="s">
        <v>572</v>
      </c>
      <c r="V7" s="8" t="s">
        <v>626</v>
      </c>
      <c r="W7" s="76">
        <v>40982</v>
      </c>
    </row>
    <row r="8" spans="1:23" ht="72">
      <c r="A8" s="8" t="s">
        <v>415</v>
      </c>
      <c r="B8" s="8" t="s">
        <v>276</v>
      </c>
      <c r="C8" s="8" t="s">
        <v>151</v>
      </c>
      <c r="D8" s="6" t="str">
        <f>HYPERLINK("http://www.arborday.org/programs/treeCityUSA/treecities.cfm?chosenstate=Ohio","YES")</f>
        <v>YES</v>
      </c>
      <c r="E8" s="29" t="s">
        <v>335</v>
      </c>
      <c r="F8" s="29" t="s">
        <v>386</v>
      </c>
      <c r="G8" s="8" t="s">
        <v>232</v>
      </c>
      <c r="H8" s="8" t="s">
        <v>232</v>
      </c>
      <c r="I8" s="29" t="s">
        <v>387</v>
      </c>
      <c r="J8" s="8" t="s">
        <v>232</v>
      </c>
      <c r="K8" s="8" t="s">
        <v>232</v>
      </c>
      <c r="L8" s="8" t="s">
        <v>232</v>
      </c>
      <c r="M8" s="8" t="s">
        <v>232</v>
      </c>
      <c r="N8" s="8" t="s">
        <v>232</v>
      </c>
      <c r="O8" s="29" t="s">
        <v>389</v>
      </c>
      <c r="P8" s="29" t="s">
        <v>389</v>
      </c>
      <c r="Q8" s="29" t="s">
        <v>388</v>
      </c>
      <c r="R8" s="8" t="s">
        <v>232</v>
      </c>
      <c r="S8" s="8" t="s">
        <v>232</v>
      </c>
      <c r="T8" s="8" t="s">
        <v>232</v>
      </c>
      <c r="U8" s="29" t="s">
        <v>323</v>
      </c>
      <c r="V8" s="8" t="s">
        <v>232</v>
      </c>
      <c r="W8" s="76">
        <v>40955</v>
      </c>
    </row>
    <row r="9" spans="1:23" ht="36">
      <c r="A9" s="8" t="s">
        <v>420</v>
      </c>
      <c r="B9" s="8" t="s">
        <v>302</v>
      </c>
      <c r="C9" s="8" t="s">
        <v>160</v>
      </c>
      <c r="D9" s="8" t="s">
        <v>129</v>
      </c>
      <c r="E9" s="8" t="s">
        <v>227</v>
      </c>
      <c r="F9" s="8" t="s">
        <v>198</v>
      </c>
      <c r="G9" s="8" t="s">
        <v>252</v>
      </c>
      <c r="H9" s="8" t="s">
        <v>155</v>
      </c>
      <c r="I9" s="8" t="s">
        <v>290</v>
      </c>
      <c r="J9" s="8" t="s">
        <v>179</v>
      </c>
      <c r="K9" s="8" t="s">
        <v>146</v>
      </c>
      <c r="L9" s="8" t="s">
        <v>196</v>
      </c>
      <c r="M9" s="8" t="s">
        <v>300</v>
      </c>
      <c r="N9" s="8" t="s">
        <v>134</v>
      </c>
      <c r="O9" s="8" t="s">
        <v>122</v>
      </c>
      <c r="P9" s="8" t="s">
        <v>157</v>
      </c>
      <c r="Q9" s="8" t="s">
        <v>212</v>
      </c>
      <c r="R9" s="8" t="s">
        <v>187</v>
      </c>
      <c r="S9" s="8" t="s">
        <v>241</v>
      </c>
      <c r="T9" s="8" t="s">
        <v>125</v>
      </c>
      <c r="U9" s="8" t="s">
        <v>366</v>
      </c>
      <c r="V9" s="8" t="s">
        <v>235</v>
      </c>
      <c r="W9" s="17" t="s">
        <v>280</v>
      </c>
    </row>
  </sheetData>
  <sheetProtection/>
  <hyperlinks>
    <hyperlink ref="E8" r:id="rId1" display="YES, Ch. 157"/>
    <hyperlink ref="U8" r:id="rId2" display="YES, Ch. 541.06"/>
    <hyperlink ref="I8" r:id="rId3" display="http://www.conwaygreene.com/CuyaFalls/lpext.dll/CuyaFalls/294e/39b4?f=hitlist&amp;q=561&amp;x=Simple&amp;opt=&amp;skc=80000002401FDF7E52BE0892000039B5&amp;c=curr&amp;gh=1&amp;2.0#LPHit1"/>
    <hyperlink ref="F8" r:id="rId4" display="http://www.conwaygreene.com/CuyaFalls/lpext.dll/CuyaFalls/294e/39b4?f=hitlist&amp;q=561&amp;x=Simple&amp;opt=&amp;skc=80000002401FDF7E52BE0892000039B5&amp;c=curr&amp;gh=1&amp;2.0#LPHit1"/>
    <hyperlink ref="O8" r:id="rId5" display="http://www.conwaygreene.com/CuyaFalls/lpext.dll?f=FifLink&amp;t=document-frame.htm&amp;l=query&amp;iid=19b8b34d.41525e5b.0.0&amp;q=%5BGroup%20157.04%5D"/>
    <hyperlink ref="P8" r:id="rId6" display="http://www.conwaygreene.com/CuyaFalls/lpext.dll?f=FifLink&amp;t=document-frame.htm&amp;l=query&amp;iid=19b8b34d.41525e5b.0.0&amp;q=%5BGroup%20157.04%5D"/>
    <hyperlink ref="Q8" r:id="rId7" display="http://www.conwaygreene.com/CuyaFalls/lpext.dll/CuyaFalls/294e/39b4?f=hitlist&amp;q=561&amp;x=Simple&amp;opt=&amp;skc=80000002401FDF7E52BE0892000039B5&amp;c=curr&amp;gh=1&amp;2.0#LPHit1"/>
    <hyperlink ref="E6" r:id="rId8" display="YES, Ch. 155"/>
    <hyperlink ref="O6" r:id="rId9" display="YES, Ch. 155.16"/>
    <hyperlink ref="K6" r:id="rId10" display="YES, Ch. 155.17"/>
    <hyperlink ref="R6" r:id="rId11" display="YES, Ch. 155.05"/>
    <hyperlink ref="P6" r:id="rId12" display="YES, Ch. 155.09"/>
    <hyperlink ref="Q6" r:id="rId13" display="YES, CH. 155.13"/>
    <hyperlink ref="V6" r:id="rId14" display="VARIOUS, Part 11"/>
    <hyperlink ref="U6" r:id="rId15" display="YES, Ch. 541.06"/>
    <hyperlink ref="G6" r:id="rId16" display="YES, Ch. 1187.04"/>
    <hyperlink ref="H6" r:id="rId17" display="http://www.conwaygreene.com/Richfield/lpext.dll/Richfield/33ef/3dbb/404d/406b?fn=document-frame.htm&amp;f=templates&amp;2.0"/>
    <hyperlink ref="I6" r:id="rId18" display="YES, Ch. 155"/>
    <hyperlink ref="J6" r:id="rId19" display="YES, Ch. 155.17"/>
    <hyperlink ref="L6" r:id="rId20" display="YES, Ch. 155.17"/>
    <hyperlink ref="M6" r:id="rId21" display="http://www.conwaygreene.com/Richfield/lpext.dll/Richfield/33ef/3dbb/4118/4155?fn=document-frame.htm&amp;f=templates&amp;2.0"/>
    <hyperlink ref="N6" r:id="rId22" display="MENTIONED, Ch. 155.15"/>
    <hyperlink ref="F6" r:id="rId23" display="YES, Ch. 155.09"/>
    <hyperlink ref="S6" r:id="rId24" display="YES, Ch. 155.18"/>
    <hyperlink ref="G3" r:id="rId25" display="YES, CH. 937.05c"/>
    <hyperlink ref="H3" r:id="rId26" display="YES, CH. 937.05c"/>
    <hyperlink ref="G7" r:id="rId27" display="http://www.conwaygreene.com/Summit/lpext.dll/Summit/3ff8/4778/477e?fn=document-frame.htm&amp;f=templates&amp;2.0"/>
    <hyperlink ref="H7" r:id="rId28" display="http://www.conwaygreene.com/Summit/lpext.dll/Summit/3ff8/4778/477e?fn=document-frame.htm&amp;f=templates&amp;2.0"/>
    <hyperlink ref="U7" r:id="rId29" display="YES, Ch. 541.06"/>
    <hyperlink ref="U2" r:id="rId30" display="http://www.conwaygreene.com/Summit/lpext.dll?f=FifLink&amp;t=document-frame.htm&amp;l=jump&amp;iid=247cab41.4c508508.0.0&amp;nid=905#JD_54106"/>
    <hyperlink ref="U3" r:id="rId31" display="http://www.conwaygreene.com/Summit/lpext.dll?f=FifLink&amp;t=document-frame.htm&amp;l=jump&amp;iid=247cab41.4c508508.0.0&amp;nid=905#JD_54106"/>
  </hyperlinks>
  <printOptions gridLines="1"/>
  <pageMargins left="0.7" right="0.7" top="0.75" bottom="0.75" header="0.5" footer="0.3"/>
  <pageSetup fitToHeight="2" fitToWidth="1" horizontalDpi="600" verticalDpi="600" orientation="landscape" paperSize="3" scale="41"/>
  <headerFooter alignWithMargins="0">
    <oddHeader>&amp;L&amp;"Arial,Bold"&amp;12Furnace Run Watershed Community Ordinances Related to Forest Cover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"/>
  <sheetViews>
    <sheetView tabSelected="1" zoomScale="75" zoomScaleNormal="75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23" sqref="H23"/>
    </sheetView>
  </sheetViews>
  <sheetFormatPr defaultColWidth="9.140625" defaultRowHeight="12.75" customHeight="1"/>
  <cols>
    <col min="1" max="1" width="14.140625" style="58" customWidth="1"/>
    <col min="2" max="2" width="9.00390625" style="58" customWidth="1"/>
    <col min="3" max="3" width="12.00390625" style="58" customWidth="1"/>
    <col min="4" max="4" width="9.421875" style="58" customWidth="1"/>
    <col min="5" max="5" width="16.00390625" style="58" customWidth="1"/>
    <col min="6" max="6" width="14.8515625" style="58" customWidth="1"/>
    <col min="7" max="7" width="23.8515625" style="58" customWidth="1"/>
    <col min="8" max="8" width="22.28125" style="58" customWidth="1"/>
    <col min="9" max="9" width="14.421875" style="58" customWidth="1"/>
    <col min="10" max="10" width="19.7109375" style="58" customWidth="1"/>
    <col min="11" max="11" width="15.28125" style="58" customWidth="1"/>
    <col min="12" max="12" width="18.140625" style="58" customWidth="1"/>
    <col min="13" max="13" width="18.8515625" style="58" customWidth="1"/>
    <col min="14" max="14" width="21.421875" style="58" customWidth="1"/>
    <col min="15" max="15" width="16.421875" style="58" customWidth="1"/>
    <col min="16" max="16" width="18.140625" style="58" customWidth="1"/>
    <col min="17" max="17" width="17.140625" style="58" customWidth="1"/>
    <col min="18" max="18" width="16.421875" style="58" customWidth="1"/>
    <col min="19" max="19" width="17.28125" style="58" customWidth="1"/>
    <col min="20" max="20" width="12.00390625" style="58" customWidth="1"/>
    <col min="21" max="21" width="26.7109375" style="58" customWidth="1"/>
    <col min="22" max="22" width="28.140625" style="58" customWidth="1"/>
    <col min="23" max="23" width="14.421875" style="58" customWidth="1"/>
    <col min="24" max="16384" width="9.140625" style="58" customWidth="1"/>
  </cols>
  <sheetData>
    <row r="1" spans="1:23" ht="36">
      <c r="A1" s="8" t="s">
        <v>420</v>
      </c>
      <c r="B1" s="8" t="s">
        <v>302</v>
      </c>
      <c r="C1" s="8" t="s">
        <v>160</v>
      </c>
      <c r="D1" s="8" t="s">
        <v>129</v>
      </c>
      <c r="E1" s="8" t="s">
        <v>227</v>
      </c>
      <c r="F1" s="8" t="s">
        <v>198</v>
      </c>
      <c r="G1" s="8" t="s">
        <v>252</v>
      </c>
      <c r="H1" s="8" t="s">
        <v>155</v>
      </c>
      <c r="I1" s="8" t="s">
        <v>290</v>
      </c>
      <c r="J1" s="8" t="s">
        <v>179</v>
      </c>
      <c r="K1" s="8" t="s">
        <v>146</v>
      </c>
      <c r="L1" s="8" t="s">
        <v>196</v>
      </c>
      <c r="M1" s="8" t="s">
        <v>300</v>
      </c>
      <c r="N1" s="8" t="s">
        <v>134</v>
      </c>
      <c r="O1" s="8" t="s">
        <v>122</v>
      </c>
      <c r="P1" s="8" t="s">
        <v>157</v>
      </c>
      <c r="Q1" s="8" t="s">
        <v>212</v>
      </c>
      <c r="R1" s="8" t="s">
        <v>187</v>
      </c>
      <c r="S1" s="8" t="s">
        <v>241</v>
      </c>
      <c r="T1" s="8" t="s">
        <v>125</v>
      </c>
      <c r="U1" s="8" t="s">
        <v>366</v>
      </c>
      <c r="V1" s="8" t="s">
        <v>235</v>
      </c>
      <c r="W1" s="17" t="s">
        <v>280</v>
      </c>
    </row>
    <row r="2" spans="1:23" ht="84">
      <c r="A2" s="8" t="s">
        <v>411</v>
      </c>
      <c r="B2" s="8" t="s">
        <v>276</v>
      </c>
      <c r="C2" s="8" t="s">
        <v>189</v>
      </c>
      <c r="D2" s="8" t="s">
        <v>232</v>
      </c>
      <c r="E2" s="8" t="s">
        <v>559</v>
      </c>
      <c r="F2" s="8" t="s">
        <v>232</v>
      </c>
      <c r="G2" s="8" t="s">
        <v>561</v>
      </c>
      <c r="H2" s="8" t="s">
        <v>562</v>
      </c>
      <c r="I2" s="8" t="s">
        <v>232</v>
      </c>
      <c r="J2" s="8" t="s">
        <v>564</v>
      </c>
      <c r="K2" s="8" t="s">
        <v>232</v>
      </c>
      <c r="L2" s="8" t="s">
        <v>565</v>
      </c>
      <c r="M2" s="8" t="s">
        <v>560</v>
      </c>
      <c r="N2" s="8" t="s">
        <v>563</v>
      </c>
      <c r="O2" s="8" t="s">
        <v>232</v>
      </c>
      <c r="P2" s="8" t="s">
        <v>232</v>
      </c>
      <c r="Q2" s="8" t="s">
        <v>232</v>
      </c>
      <c r="R2" s="8" t="s">
        <v>232</v>
      </c>
      <c r="S2" s="8" t="s">
        <v>232</v>
      </c>
      <c r="T2" s="8" t="s">
        <v>232</v>
      </c>
      <c r="U2" s="29" t="s">
        <v>572</v>
      </c>
      <c r="V2" s="8" t="s">
        <v>390</v>
      </c>
      <c r="W2" s="76">
        <v>40974</v>
      </c>
    </row>
    <row r="3" spans="1:23" ht="108">
      <c r="A3" s="8" t="s">
        <v>415</v>
      </c>
      <c r="B3" s="8" t="s">
        <v>276</v>
      </c>
      <c r="C3" s="8" t="s">
        <v>414</v>
      </c>
      <c r="D3" s="6" t="str">
        <f>HYPERLINK("http://www.arborday.org/programs/treeCityUSA/treecities.cfm?chosenstate=Ohio","YES")</f>
        <v>YES</v>
      </c>
      <c r="E3" s="29" t="s">
        <v>545</v>
      </c>
      <c r="F3" s="29" t="s">
        <v>557</v>
      </c>
      <c r="G3" s="29" t="s">
        <v>552</v>
      </c>
      <c r="H3" s="29" t="s">
        <v>553</v>
      </c>
      <c r="I3" s="29" t="s">
        <v>545</v>
      </c>
      <c r="J3" s="29" t="s">
        <v>547</v>
      </c>
      <c r="K3" s="29" t="s">
        <v>547</v>
      </c>
      <c r="L3" s="29" t="s">
        <v>554</v>
      </c>
      <c r="M3" s="29" t="s">
        <v>555</v>
      </c>
      <c r="N3" s="29" t="s">
        <v>556</v>
      </c>
      <c r="O3" s="29" t="s">
        <v>546</v>
      </c>
      <c r="P3" s="29" t="s">
        <v>549</v>
      </c>
      <c r="Q3" s="29" t="s">
        <v>550</v>
      </c>
      <c r="R3" s="29" t="s">
        <v>548</v>
      </c>
      <c r="S3" s="29" t="s">
        <v>558</v>
      </c>
      <c r="T3" s="53" t="s">
        <v>232</v>
      </c>
      <c r="U3" s="29" t="s">
        <v>326</v>
      </c>
      <c r="V3" s="29" t="s">
        <v>551</v>
      </c>
      <c r="W3" s="76">
        <v>40973</v>
      </c>
    </row>
    <row r="4" spans="1:23" ht="72">
      <c r="A4" s="8" t="s">
        <v>415</v>
      </c>
      <c r="B4" s="8" t="s">
        <v>276</v>
      </c>
      <c r="C4" s="8" t="s">
        <v>282</v>
      </c>
      <c r="D4" s="8" t="s">
        <v>232</v>
      </c>
      <c r="E4" s="8" t="s">
        <v>232</v>
      </c>
      <c r="F4" s="8" t="s">
        <v>232</v>
      </c>
      <c r="G4" s="29" t="s">
        <v>566</v>
      </c>
      <c r="H4" s="29" t="s">
        <v>567</v>
      </c>
      <c r="I4" s="8" t="s">
        <v>232</v>
      </c>
      <c r="J4" s="8" t="s">
        <v>624</v>
      </c>
      <c r="K4" s="8" t="s">
        <v>232</v>
      </c>
      <c r="L4" s="8" t="s">
        <v>232</v>
      </c>
      <c r="M4" s="8" t="s">
        <v>627</v>
      </c>
      <c r="N4" s="8" t="s">
        <v>625</v>
      </c>
      <c r="O4" s="8" t="s">
        <v>232</v>
      </c>
      <c r="P4" s="8" t="s">
        <v>232</v>
      </c>
      <c r="Q4" s="8" t="s">
        <v>232</v>
      </c>
      <c r="R4" s="8" t="s">
        <v>232</v>
      </c>
      <c r="S4" s="8" t="s">
        <v>232</v>
      </c>
      <c r="T4" s="8" t="s">
        <v>232</v>
      </c>
      <c r="U4" s="29" t="s">
        <v>572</v>
      </c>
      <c r="V4" s="8" t="s">
        <v>626</v>
      </c>
      <c r="W4" s="76">
        <v>40982</v>
      </c>
    </row>
    <row r="5" spans="1:23" ht="72">
      <c r="A5" s="8" t="s">
        <v>415</v>
      </c>
      <c r="B5" s="8" t="s">
        <v>276</v>
      </c>
      <c r="C5" s="8" t="s">
        <v>151</v>
      </c>
      <c r="D5" s="6" t="str">
        <f>HYPERLINK("http://www.arborday.org/programs/treeCityUSA/treecities.cfm?chosenstate=Ohio","YES")</f>
        <v>YES</v>
      </c>
      <c r="E5" s="29" t="s">
        <v>335</v>
      </c>
      <c r="F5" s="29" t="s">
        <v>386</v>
      </c>
      <c r="G5" s="8" t="s">
        <v>232</v>
      </c>
      <c r="H5" s="8" t="s">
        <v>232</v>
      </c>
      <c r="I5" s="29" t="s">
        <v>387</v>
      </c>
      <c r="J5" s="8" t="s">
        <v>232</v>
      </c>
      <c r="K5" s="8" t="s">
        <v>232</v>
      </c>
      <c r="L5" s="8" t="s">
        <v>232</v>
      </c>
      <c r="M5" s="8" t="s">
        <v>232</v>
      </c>
      <c r="N5" s="8" t="s">
        <v>232</v>
      </c>
      <c r="O5" s="29" t="s">
        <v>389</v>
      </c>
      <c r="P5" s="29" t="s">
        <v>389</v>
      </c>
      <c r="Q5" s="29" t="s">
        <v>388</v>
      </c>
      <c r="R5" s="8" t="s">
        <v>232</v>
      </c>
      <c r="S5" s="8" t="s">
        <v>232</v>
      </c>
      <c r="T5" s="8" t="s">
        <v>232</v>
      </c>
      <c r="U5" s="29" t="s">
        <v>323</v>
      </c>
      <c r="V5" s="8" t="s">
        <v>232</v>
      </c>
      <c r="W5" s="76">
        <v>40955</v>
      </c>
    </row>
    <row r="6" spans="1:23" ht="60">
      <c r="A6" s="8" t="s">
        <v>416</v>
      </c>
      <c r="B6" s="8" t="s">
        <v>395</v>
      </c>
      <c r="C6" s="8" t="s">
        <v>396</v>
      </c>
      <c r="D6" s="57" t="s">
        <v>232</v>
      </c>
      <c r="E6" s="57" t="s">
        <v>232</v>
      </c>
      <c r="F6" s="57" t="s">
        <v>232</v>
      </c>
      <c r="G6" s="57" t="s">
        <v>398</v>
      </c>
      <c r="H6" s="57" t="s">
        <v>399</v>
      </c>
      <c r="I6" s="57" t="s">
        <v>232</v>
      </c>
      <c r="J6" s="57" t="s">
        <v>400</v>
      </c>
      <c r="K6" s="57" t="s">
        <v>232</v>
      </c>
      <c r="L6" s="57" t="s">
        <v>232</v>
      </c>
      <c r="M6" s="57" t="s">
        <v>401</v>
      </c>
      <c r="N6" s="57" t="s">
        <v>402</v>
      </c>
      <c r="O6" s="57" t="s">
        <v>232</v>
      </c>
      <c r="P6" s="57" t="s">
        <v>403</v>
      </c>
      <c r="Q6" s="57" t="s">
        <v>232</v>
      </c>
      <c r="R6" s="57" t="s">
        <v>232</v>
      </c>
      <c r="S6" s="57" t="s">
        <v>232</v>
      </c>
      <c r="T6" s="57" t="s">
        <v>232</v>
      </c>
      <c r="U6" s="57" t="s">
        <v>232</v>
      </c>
      <c r="V6" s="57" t="s">
        <v>404</v>
      </c>
      <c r="W6" s="76">
        <v>41136</v>
      </c>
    </row>
    <row r="7" spans="1:23" ht="60">
      <c r="A7" s="8" t="s">
        <v>416</v>
      </c>
      <c r="B7" s="8" t="s">
        <v>395</v>
      </c>
      <c r="C7" s="8" t="s">
        <v>397</v>
      </c>
      <c r="D7" s="57" t="s">
        <v>232</v>
      </c>
      <c r="E7" s="57" t="s">
        <v>232</v>
      </c>
      <c r="F7" s="57" t="s">
        <v>232</v>
      </c>
      <c r="G7" s="57" t="s">
        <v>232</v>
      </c>
      <c r="H7" s="57" t="s">
        <v>405</v>
      </c>
      <c r="I7" s="57" t="s">
        <v>232</v>
      </c>
      <c r="J7" s="57" t="s">
        <v>407</v>
      </c>
      <c r="K7" s="57" t="s">
        <v>232</v>
      </c>
      <c r="L7" s="57" t="s">
        <v>232</v>
      </c>
      <c r="M7" s="57" t="s">
        <v>409</v>
      </c>
      <c r="N7" s="57" t="s">
        <v>408</v>
      </c>
      <c r="O7" s="57" t="s">
        <v>232</v>
      </c>
      <c r="P7" s="57" t="s">
        <v>232</v>
      </c>
      <c r="Q7" s="57" t="s">
        <v>232</v>
      </c>
      <c r="R7" s="57" t="s">
        <v>232</v>
      </c>
      <c r="S7" s="57" t="s">
        <v>232</v>
      </c>
      <c r="T7" s="57" t="s">
        <v>232</v>
      </c>
      <c r="U7" s="57" t="s">
        <v>232</v>
      </c>
      <c r="V7" s="57" t="s">
        <v>406</v>
      </c>
      <c r="W7" s="76">
        <v>41136</v>
      </c>
    </row>
    <row r="8" spans="1:23" ht="84">
      <c r="A8" s="8" t="s">
        <v>419</v>
      </c>
      <c r="B8" s="8" t="s">
        <v>276</v>
      </c>
      <c r="C8" s="57" t="s">
        <v>417</v>
      </c>
      <c r="D8" s="57" t="s">
        <v>232</v>
      </c>
      <c r="E8" s="57" t="s">
        <v>232</v>
      </c>
      <c r="F8" s="57" t="s">
        <v>232</v>
      </c>
      <c r="G8" s="57" t="s">
        <v>232</v>
      </c>
      <c r="H8" s="55" t="s">
        <v>421</v>
      </c>
      <c r="I8" s="55" t="s">
        <v>426</v>
      </c>
      <c r="J8" s="55" t="s">
        <v>427</v>
      </c>
      <c r="K8" s="57" t="s">
        <v>232</v>
      </c>
      <c r="L8" s="55" t="s">
        <v>428</v>
      </c>
      <c r="M8" s="55" t="s">
        <v>424</v>
      </c>
      <c r="N8" s="55" t="s">
        <v>428</v>
      </c>
      <c r="O8" s="55" t="s">
        <v>430</v>
      </c>
      <c r="P8" s="55" t="s">
        <v>429</v>
      </c>
      <c r="Q8" s="55" t="s">
        <v>425</v>
      </c>
      <c r="R8" s="57" t="s">
        <v>232</v>
      </c>
      <c r="S8" s="55" t="s">
        <v>431</v>
      </c>
      <c r="T8" s="57" t="s">
        <v>232</v>
      </c>
      <c r="U8" s="55" t="s">
        <v>422</v>
      </c>
      <c r="V8" s="55" t="s">
        <v>423</v>
      </c>
      <c r="W8" s="77">
        <v>41144</v>
      </c>
    </row>
    <row r="9" spans="1:23" ht="84">
      <c r="A9" s="8" t="s">
        <v>419</v>
      </c>
      <c r="B9" s="8" t="s">
        <v>276</v>
      </c>
      <c r="C9" s="57" t="s">
        <v>418</v>
      </c>
      <c r="D9" s="57" t="s">
        <v>232</v>
      </c>
      <c r="E9" s="57" t="s">
        <v>232</v>
      </c>
      <c r="F9" s="57" t="s">
        <v>232</v>
      </c>
      <c r="G9" s="57" t="s">
        <v>432</v>
      </c>
      <c r="H9" s="57" t="s">
        <v>433</v>
      </c>
      <c r="I9" s="57" t="s">
        <v>232</v>
      </c>
      <c r="J9" s="57" t="s">
        <v>232</v>
      </c>
      <c r="K9" s="57" t="s">
        <v>232</v>
      </c>
      <c r="L9" s="57" t="s">
        <v>232</v>
      </c>
      <c r="M9" s="57" t="s">
        <v>434</v>
      </c>
      <c r="N9" s="57" t="s">
        <v>435</v>
      </c>
      <c r="O9" s="57" t="s">
        <v>436</v>
      </c>
      <c r="P9" s="57" t="s">
        <v>232</v>
      </c>
      <c r="Q9" s="57" t="s">
        <v>232</v>
      </c>
      <c r="R9" s="57" t="s">
        <v>232</v>
      </c>
      <c r="S9" s="57" t="s">
        <v>232</v>
      </c>
      <c r="T9" s="57" t="s">
        <v>232</v>
      </c>
      <c r="U9" s="57" t="s">
        <v>232</v>
      </c>
      <c r="V9" s="57" t="s">
        <v>435</v>
      </c>
      <c r="W9" s="77">
        <v>41144</v>
      </c>
    </row>
    <row r="10" spans="1:23" ht="96">
      <c r="A10" s="8" t="s">
        <v>674</v>
      </c>
      <c r="B10" s="8" t="s">
        <v>276</v>
      </c>
      <c r="C10" s="57" t="s">
        <v>665</v>
      </c>
      <c r="D10" s="6" t="str">
        <f>HYPERLINK("http://www.arborday.org/programs/treeCityUSA/treecities.cfm?chosenstate=Ohio","YES")</f>
        <v>YES</v>
      </c>
      <c r="E10" s="57" t="s">
        <v>232</v>
      </c>
      <c r="F10" s="57" t="s">
        <v>232</v>
      </c>
      <c r="G10" s="57" t="s">
        <v>232</v>
      </c>
      <c r="H10" s="57" t="s">
        <v>232</v>
      </c>
      <c r="I10" s="55" t="s">
        <v>666</v>
      </c>
      <c r="J10" s="55" t="s">
        <v>667</v>
      </c>
      <c r="K10" s="57" t="s">
        <v>232</v>
      </c>
      <c r="L10" s="57" t="s">
        <v>232</v>
      </c>
      <c r="M10" s="57" t="s">
        <v>232</v>
      </c>
      <c r="N10" s="57" t="s">
        <v>232</v>
      </c>
      <c r="O10" s="55" t="s">
        <v>668</v>
      </c>
      <c r="P10" s="55" t="s">
        <v>669</v>
      </c>
      <c r="Q10" s="55" t="s">
        <v>669</v>
      </c>
      <c r="R10" s="55" t="s">
        <v>670</v>
      </c>
      <c r="S10" s="55" t="s">
        <v>671</v>
      </c>
      <c r="T10" s="57" t="s">
        <v>232</v>
      </c>
      <c r="U10" s="55" t="s">
        <v>672</v>
      </c>
      <c r="V10" s="55" t="s">
        <v>673</v>
      </c>
      <c r="W10" s="77">
        <v>41156</v>
      </c>
    </row>
    <row r="11" spans="1:23" ht="36">
      <c r="A11" s="8" t="s">
        <v>420</v>
      </c>
      <c r="B11" s="8" t="s">
        <v>302</v>
      </c>
      <c r="C11" s="8" t="s">
        <v>160</v>
      </c>
      <c r="D11" s="8" t="s">
        <v>129</v>
      </c>
      <c r="E11" s="8" t="s">
        <v>227</v>
      </c>
      <c r="F11" s="8" t="s">
        <v>198</v>
      </c>
      <c r="G11" s="8" t="s">
        <v>252</v>
      </c>
      <c r="H11" s="8" t="s">
        <v>155</v>
      </c>
      <c r="I11" s="8" t="s">
        <v>290</v>
      </c>
      <c r="J11" s="8" t="s">
        <v>179</v>
      </c>
      <c r="K11" s="8" t="s">
        <v>146</v>
      </c>
      <c r="L11" s="8" t="s">
        <v>196</v>
      </c>
      <c r="M11" s="8" t="s">
        <v>300</v>
      </c>
      <c r="N11" s="8" t="s">
        <v>134</v>
      </c>
      <c r="O11" s="8" t="s">
        <v>122</v>
      </c>
      <c r="P11" s="8" t="s">
        <v>157</v>
      </c>
      <c r="Q11" s="8" t="s">
        <v>212</v>
      </c>
      <c r="R11" s="8" t="s">
        <v>187</v>
      </c>
      <c r="S11" s="8" t="s">
        <v>241</v>
      </c>
      <c r="T11" s="8" t="s">
        <v>125</v>
      </c>
      <c r="U11" s="8" t="s">
        <v>366</v>
      </c>
      <c r="V11" s="8" t="s">
        <v>235</v>
      </c>
      <c r="W11" s="17" t="s">
        <v>280</v>
      </c>
    </row>
  </sheetData>
  <sheetProtection/>
  <hyperlinks>
    <hyperlink ref="E5" r:id="rId1" display="YES, Ch. 157"/>
    <hyperlink ref="U5" r:id="rId2" display="YES, Ch. 541.06"/>
    <hyperlink ref="I5" r:id="rId3" display="http://www.conwaygreene.com/CuyaFalls/lpext.dll/CuyaFalls/294e/39b4?f=hitlist&amp;q=561&amp;x=Simple&amp;opt=&amp;skc=80000002401FDF7E52BE0892000039B5&amp;c=curr&amp;gh=1&amp;2.0#LPHit1"/>
    <hyperlink ref="F5" r:id="rId4" display="http://www.conwaygreene.com/CuyaFalls/lpext.dll/CuyaFalls/294e/39b4?f=hitlist&amp;q=561&amp;x=Simple&amp;opt=&amp;skc=80000002401FDF7E52BE0892000039B5&amp;c=curr&amp;gh=1&amp;2.0#LPHit1"/>
    <hyperlink ref="O5" r:id="rId5" display="http://www.conwaygreene.com/CuyaFalls/lpext.dll?f=FifLink&amp;t=document-frame.htm&amp;l=query&amp;iid=19b8b34d.41525e5b.0.0&amp;q=%5BGroup%20157.04%5D"/>
    <hyperlink ref="P5" r:id="rId6" display="http://www.conwaygreene.com/CuyaFalls/lpext.dll?f=FifLink&amp;t=document-frame.htm&amp;l=query&amp;iid=19b8b34d.41525e5b.0.0&amp;q=%5BGroup%20157.04%5D"/>
    <hyperlink ref="Q5" r:id="rId7" display="http://www.conwaygreene.com/CuyaFalls/lpext.dll/CuyaFalls/294e/39b4?f=hitlist&amp;q=561&amp;x=Simple&amp;opt=&amp;skc=80000002401FDF7E52BE0892000039B5&amp;c=curr&amp;gh=1&amp;2.0#LPHit1"/>
    <hyperlink ref="E3" r:id="rId8" display="YES, Ch. 155"/>
    <hyperlink ref="O3" r:id="rId9" display="YES, Ch. 155.16"/>
    <hyperlink ref="K3" r:id="rId10" display="YES, Ch. 155.17"/>
    <hyperlink ref="R3" r:id="rId11" display="YES, Ch. 155.05"/>
    <hyperlink ref="P3" r:id="rId12" display="YES, Ch. 155.09"/>
    <hyperlink ref="Q3" r:id="rId13" display="YES, CH. 155.13"/>
    <hyperlink ref="V3" r:id="rId14" display="VARIOUS, Part 11"/>
    <hyperlink ref="U3" r:id="rId15" display="YES, Ch. 541.06"/>
    <hyperlink ref="G3" r:id="rId16" display="YES, Ch. 1187.04"/>
    <hyperlink ref="H3" r:id="rId17" display="http://www.conwaygreene.com/Richfield/lpext.dll/Richfield/33ef/3dbb/404d/406b?fn=document-frame.htm&amp;f=templates&amp;2.0"/>
    <hyperlink ref="I3" r:id="rId18" display="YES, Ch. 155"/>
    <hyperlink ref="J3" r:id="rId19" display="YES, Ch. 155.17"/>
    <hyperlink ref="L3" r:id="rId20" display="YES, Ch. 155.17"/>
    <hyperlink ref="M3" r:id="rId21" display="http://www.conwaygreene.com/Richfield/lpext.dll/Richfield/33ef/3dbb/4118/4155?fn=document-frame.htm&amp;f=templates&amp;2.0"/>
    <hyperlink ref="N3" r:id="rId22" display="MENTIONED, Ch. 155.15"/>
    <hyperlink ref="F3" r:id="rId23" display="YES, Ch. 155.09"/>
    <hyperlink ref="S3" r:id="rId24" display="YES, Ch. 155.18"/>
    <hyperlink ref="G4" r:id="rId25" display="http://www.conwaygreene.com/Summit/lpext.dll/Summit/3ff8/4778/477e?fn=document-frame.htm&amp;f=templates&amp;2.0"/>
    <hyperlink ref="H4" r:id="rId26" display="http://www.conwaygreene.com/Summit/lpext.dll/Summit/3ff8/4778/477e?fn=document-frame.htm&amp;f=templates&amp;2.0"/>
    <hyperlink ref="U4" r:id="rId27" display="YES, Ch. 541.06"/>
    <hyperlink ref="U2" r:id="rId28" display="http://www.conwaygreene.com/Summit/lpext.dll?f=FifLink&amp;t=document-frame.htm&amp;l=jump&amp;iid=247cab41.4c508508.0.0&amp;nid=905#JD_54106"/>
    <hyperlink ref="H8" r:id="rId29" display="YES, Ch. 1272.06"/>
    <hyperlink ref="U8" r:id="rId30" display="YES, Ch. 642.06"/>
    <hyperlink ref="V8" r:id="rId31" display="YES, Ch. 1296 "/>
    <hyperlink ref="M8" r:id="rId32" display="YES, Ch. 1296 "/>
    <hyperlink ref="Q8" r:id="rId33" display="YES, Ch. 676.03 "/>
    <hyperlink ref="I8" r:id="rId34" display="YES, Ch. 678"/>
    <hyperlink ref="J8" r:id="rId35" display="YES, Ch. 1296 "/>
    <hyperlink ref="N8" r:id="rId36" display="YES, Ch. 1296 "/>
    <hyperlink ref="L8" r:id="rId37" display="YES, Ch. 1296 "/>
    <hyperlink ref="P8" r:id="rId38" display="YES, Ch. 678.01 Nuisance Trees and Firewood and Dangerous Trees"/>
    <hyperlink ref="O8" r:id="rId39" display="QUASI, Ch. 1032"/>
    <hyperlink ref="S8" r:id="rId40" display="QUASI, Ch. 1296.01d3"/>
    <hyperlink ref="V10" r:id="rId41" display="Various, Ch. 153"/>
    <hyperlink ref="U10" r:id="rId42" display="YES, Ch. 131.09 "/>
    <hyperlink ref="S10" r:id="rId43" display="YES, Ch. 101.06"/>
    <hyperlink ref="R10" r:id="rId44" display="YES, Ch. 101.06"/>
    <hyperlink ref="Q10" r:id="rId45" display="YES, Ch. 101.11"/>
    <hyperlink ref="P10" r:id="rId46" display="YES, Ch. 101.11"/>
    <hyperlink ref="O10" r:id="rId47" display="YES, Ch. 151.18"/>
    <hyperlink ref="J10" r:id="rId48" display="YES, Ch. 101.03"/>
    <hyperlink ref="I10" r:id="rId49" display="YES, Ch. 101 Trees and Shrubs"/>
  </hyperlinks>
  <printOptions gridLines="1"/>
  <pageMargins left="0.75" right="0.75" top="1" bottom="1" header="0.75" footer="0.5"/>
  <pageSetup fitToHeight="2" fitToWidth="1" horizontalDpi="600" verticalDpi="600" orientation="landscape" paperSize="3" scale="43"/>
  <headerFooter alignWithMargins="0">
    <oddHeader>&amp;L&amp;"Arial,Bold"&amp;12Yellow Creewk Watershed Community Ordinances Related to Forest Cover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4"/>
  <sheetViews>
    <sheetView zoomScale="70" zoomScaleNormal="70"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24.421875" style="47" customWidth="1"/>
    <col min="2" max="2" width="10.00390625" style="47" bestFit="1" customWidth="1"/>
    <col min="3" max="3" width="25.8515625" style="47" bestFit="1" customWidth="1"/>
    <col min="4" max="4" width="12.421875" style="47" bestFit="1" customWidth="1"/>
    <col min="5" max="5" width="15.8515625" style="47" customWidth="1"/>
    <col min="6" max="6" width="19.421875" style="47" bestFit="1" customWidth="1"/>
    <col min="7" max="7" width="33.140625" style="47" customWidth="1"/>
    <col min="8" max="8" width="35.28125" style="47" customWidth="1"/>
    <col min="9" max="9" width="20.421875" style="47" bestFit="1" customWidth="1"/>
    <col min="10" max="10" width="19.28125" style="47" bestFit="1" customWidth="1"/>
    <col min="11" max="11" width="25.421875" style="47" bestFit="1" customWidth="1"/>
    <col min="12" max="12" width="26.00390625" style="47" bestFit="1" customWidth="1"/>
    <col min="13" max="13" width="16.7109375" style="47" bestFit="1" customWidth="1"/>
    <col min="14" max="14" width="22.7109375" style="47" customWidth="1"/>
    <col min="15" max="15" width="16.421875" style="47" customWidth="1"/>
    <col min="16" max="16" width="18.7109375" style="47" customWidth="1"/>
    <col min="17" max="17" width="22.421875" style="47" customWidth="1"/>
    <col min="18" max="18" width="21.7109375" style="47" customWidth="1"/>
    <col min="19" max="19" width="16.28125" style="47" customWidth="1"/>
    <col min="20" max="20" width="13.7109375" style="47" customWidth="1"/>
    <col min="21" max="21" width="13.28125" style="47" customWidth="1"/>
    <col min="22" max="22" width="12.140625" style="47" customWidth="1"/>
    <col min="23" max="23" width="11.00390625" style="47" customWidth="1"/>
    <col min="24" max="16384" width="9.140625" style="47" customWidth="1"/>
  </cols>
  <sheetData>
    <row r="1" spans="1:23" s="43" customFormat="1" ht="36">
      <c r="A1" s="10" t="s">
        <v>201</v>
      </c>
      <c r="B1" s="10" t="s">
        <v>302</v>
      </c>
      <c r="C1" s="10" t="s">
        <v>160</v>
      </c>
      <c r="D1" s="10" t="s">
        <v>129</v>
      </c>
      <c r="E1" s="11" t="s">
        <v>227</v>
      </c>
      <c r="F1" s="11" t="s">
        <v>198</v>
      </c>
      <c r="G1" s="11" t="s">
        <v>252</v>
      </c>
      <c r="H1" s="11" t="s">
        <v>155</v>
      </c>
      <c r="I1" s="11" t="s">
        <v>290</v>
      </c>
      <c r="J1" s="11" t="s">
        <v>179</v>
      </c>
      <c r="K1" s="11" t="s">
        <v>146</v>
      </c>
      <c r="L1" s="11" t="s">
        <v>196</v>
      </c>
      <c r="M1" s="11" t="s">
        <v>300</v>
      </c>
      <c r="N1" s="11" t="s">
        <v>134</v>
      </c>
      <c r="O1" s="11" t="s">
        <v>122</v>
      </c>
      <c r="P1" s="11" t="s">
        <v>157</v>
      </c>
      <c r="Q1" s="11" t="s">
        <v>212</v>
      </c>
      <c r="R1" s="11" t="s">
        <v>187</v>
      </c>
      <c r="S1" s="11" t="s">
        <v>241</v>
      </c>
      <c r="T1" s="11" t="s">
        <v>125</v>
      </c>
      <c r="U1" s="11" t="s">
        <v>366</v>
      </c>
      <c r="V1" s="11" t="s">
        <v>235</v>
      </c>
      <c r="W1" s="12" t="s">
        <v>280</v>
      </c>
    </row>
    <row r="2" spans="1:23" ht="84">
      <c r="A2" s="44" t="s">
        <v>521</v>
      </c>
      <c r="B2" s="45" t="s">
        <v>271</v>
      </c>
      <c r="C2" s="51" t="s">
        <v>522</v>
      </c>
      <c r="D2" s="13" t="str">
        <f>HYPERLINK("http://www.arborday.org/programs/treeCityUSA/treecities.cfm?chosenstate=Ohio","YES")</f>
        <v>YES</v>
      </c>
      <c r="E2" s="44" t="s">
        <v>205</v>
      </c>
      <c r="F2" s="8" t="s">
        <v>180</v>
      </c>
      <c r="G2" s="44" t="s">
        <v>144</v>
      </c>
      <c r="H2" s="8" t="s">
        <v>144</v>
      </c>
      <c r="I2" s="8" t="s">
        <v>161</v>
      </c>
      <c r="J2" s="8" t="s">
        <v>143</v>
      </c>
      <c r="K2" s="4" t="s">
        <v>232</v>
      </c>
      <c r="L2" s="8" t="s">
        <v>140</v>
      </c>
      <c r="M2" s="8" t="s">
        <v>236</v>
      </c>
      <c r="N2" s="8" t="s">
        <v>135</v>
      </c>
      <c r="O2" s="8" t="s">
        <v>250</v>
      </c>
      <c r="P2" s="8" t="s">
        <v>255</v>
      </c>
      <c r="Q2" s="8" t="s">
        <v>138</v>
      </c>
      <c r="R2" s="8" t="s">
        <v>251</v>
      </c>
      <c r="S2" s="8" t="s">
        <v>288</v>
      </c>
      <c r="T2" s="8" t="s">
        <v>272</v>
      </c>
      <c r="U2" s="8" t="s">
        <v>260</v>
      </c>
      <c r="V2" s="8" t="s">
        <v>233</v>
      </c>
      <c r="W2" s="7">
        <v>40938</v>
      </c>
    </row>
    <row r="3" spans="1:23" ht="96">
      <c r="A3" s="8" t="s">
        <v>524</v>
      </c>
      <c r="B3" s="4" t="s">
        <v>271</v>
      </c>
      <c r="C3" s="52" t="s">
        <v>243</v>
      </c>
      <c r="D3" s="13" t="str">
        <f>HYPERLINK("http://www.arborday.org/programs/treeCityUSA/treecities.cfm?chosenstate=Ohio","YES")</f>
        <v>YES</v>
      </c>
      <c r="E3" s="6" t="str">
        <f>HYPERLINK("http://www.amlegal.com/nxt/gateway.dll/Ohio/broadviewhts/parttwo-administrationcode/titleten-boardscommissionsandcommittees/chapter288shadetreecommission?f=templates$fn=default.htm$3.0$vid=amlegal:broadviewhts_oh","YES, Ch. 288 Shade Tree Commission")</f>
        <v>YES, Ch. 288 Shade Tree Commission</v>
      </c>
      <c r="F3" s="6" t="str">
        <f>HYPERLINK("http://www.amlegal.com/nxt/gateway.dll/Ohio/broadviewhts/parttwo-administrationcode/titlesix-administration/chapter260cityarborist?f=templates$fn=default.htm$3.0$vid=amlegal:broadviewhts_oh","QUASI, Ch. 260 City Arborist (position not filled)")</f>
        <v>QUASI, Ch. 260 City Arborist (position not filled)</v>
      </c>
      <c r="G3" s="6" t="str">
        <f>HYPERLINK("http://www.amlegal.com/nxt/gateway.dll?f=id$id=Broadview%20Heights%20Code%20of%20Ordinances%3Ar%3Ad015$cid=ohio$t=document-frame.htm$an=JD_1334.12$3.0#JD_1334.12","YES, Ch. 1334.12 Storm water polluntion prevention plan (Establishment of designated watercourses and riparian setbacks)")</f>
        <v>YES, Ch. 1334.12 Storm water polluntion prevention plan (Establishment of designated watercourses and riparian setbacks)</v>
      </c>
      <c r="H3" s="6" t="str">
        <f>HYPERLINK("http://www.amlegal.com/nxt/gateway.dll?f=id$id=Broadview%20Heights%20Code%20of%20Ordinances%3Ar%3Ad015$cid=ohio$t=document-frame.htm$an=JD_1334.13$3.0#JD_1334.13","YES, Ch. 1334.13 Storm water pollution prevention plan (Establishment of wetland setbacks)")</f>
        <v>YES, Ch. 1334.13 Storm water pollution prevention plan (Establishment of wetland setbacks)</v>
      </c>
      <c r="I3" s="6" t="str">
        <f>HYPERLINK("http://www.amlegal.com/nxt/gateway.dll/Ohio/broadviewhts/partten-streetsutilitiesandpublicservice/titletwo-streetandsidewalkareas/chapter1026trees?f=templates$fn=default.htm$3.0$vid=amlegal:broadviewhts_oh","YES, Ch. 1026 Trees")</f>
        <v>YES, Ch. 1026 Trees</v>
      </c>
      <c r="J3" s="6" t="str">
        <f>HYPERLINK("http://www.amlegal.com/nxt/gateway.dll/Ohio/broadviewhts/partten-streetsutilitiesandpublicservice/titletwo-streetandsidewalkareas/chapter1026trees?f=templates$fn=default.htm$3.0$vid=amlegal:broadviewhts_oh$anc=JD_1026.03","YES, Ch. 1026.03a4 Trees (Permits required)")</f>
        <v>YES, Ch. 1026.03a4 Trees (Permits required)</v>
      </c>
      <c r="K3" s="45" t="s">
        <v>232</v>
      </c>
      <c r="L3" s="45" t="s">
        <v>232</v>
      </c>
      <c r="M3" s="45" t="s">
        <v>232</v>
      </c>
      <c r="N3" s="6" t="str">
        <f>HYPERLINK("http://www.amlegal.com/nxt/gateway.dll?f=id$id=Broadview%20Heights%20Code%20of%20Ordinances%3Ar%3Ab705$cid=ohio$t=document-frame.htm$an=JD_1280.10$3.0#JD_1280.10","YES, Ch. 1280.10 Class E Districts (Landscape buffers)")</f>
        <v>YES, Ch. 1280.10 Class E Districts (Landscape buffers)</v>
      </c>
      <c r="O3" s="6" t="str">
        <f>HYPERLINK("http://www.amlegal.com/nxt/gateway.dll?f=id$id=Broadview%20Heights%20Code%20of%20Ordinances%3Ar%3A88e9$cid=ohio$t=document-frame.htm$an=JD_288.06$3.0#JD_288.06","YES, 288.06e Shade tree commission (Authorities)")</f>
        <v>YES, 288.06e Shade tree commission (Authorities)</v>
      </c>
      <c r="P3" s="6" t="str">
        <f>HYPERLINK("http://www.amlegal.com/nxt/gateway.dll?f=id$id=Broadview%20Heights%20Code%20of%20Ordinances%3Ar%3Aa9a3$cid=ohio$t=document-frame.htm$an=JD_1026.04$3.0#JD_1026.04","YES, Ch. 1026.04 Trees (Removal and maintenance of trees on public property)")</f>
        <v>YES, Ch. 1026.04 Trees (Removal and maintenance of trees on public property)</v>
      </c>
      <c r="Q3" s="6" t="str">
        <f>HYPERLINK("http://www.amlegal.com/nxt/gateway.dll?f=id$id=Broadview%20Heights%20Code%20of%20Ordinances%3Ar%3Aa9a3$cid=ohio$t=document-frame.htm$an=JD_1026.07$3.0#JD_1026.07","YES, Ch. 1026.07 Trees (Duties of property owners)")</f>
        <v>YES, Ch. 1026.07 Trees (Duties of property owners)</v>
      </c>
      <c r="R3" s="6" t="str">
        <f>HYPERLINK("http://www.amlegal.com/nxt/gateway.dll/Ohio/broadviewhts/partten-streetsutilitiesandpublicservice/titletwo-streetandsidewalkareas/chapter1026trees?f=templates$fn=default.htm$3.0$vid=amlegal:broadviewhts_oh$anc=JD_1026.10","YES, Ch. 1026.10 Trees (Injuring trees and shrubs)")</f>
        <v>YES, Ch. 1026.10 Trees (Injuring trees and shrubs)</v>
      </c>
      <c r="S3" s="6" t="str">
        <f>HYPERLINK("http://www.amlegal.com/nxt/gateway.dll?f=id$id=Broadview%20Heights%20Code%20of%20Ordinances%3Ar%3Aa711$cid=ohio$t=document-frame.htm$an=JD_848.07$3.0#JD_848.07","YES, Ch. 848.07 Tree removal and sales (Performance standards; maintenance of streets and cleared areas; replacement of trees)")</f>
        <v>YES, Ch. 848.07 Tree removal and sales (Performance standards; maintenance of streets and cleared areas; replacement of trees)</v>
      </c>
      <c r="T3" s="14" t="s">
        <v>232</v>
      </c>
      <c r="U3" s="45" t="s">
        <v>232</v>
      </c>
      <c r="V3" s="6" t="str">
        <f>HYPERLINK("http://www.amlegal.com/nxt/gateway.dll/Ohio/broadviewhts/parttwelve-planningandzoningcode/titlesix-zoning?f=templates$fn=default.htm$3.0$vid=amlegal:broadviewhts_oh","VARIOUS, Title 6 Zoning")</f>
        <v>VARIOUS, Title 6 Zoning</v>
      </c>
      <c r="W3" s="46">
        <v>40921</v>
      </c>
    </row>
    <row r="4" spans="1:23" s="43" customFormat="1" ht="132">
      <c r="A4" s="8" t="s">
        <v>526</v>
      </c>
      <c r="B4" s="4" t="s">
        <v>271</v>
      </c>
      <c r="C4" s="51" t="s">
        <v>523</v>
      </c>
      <c r="D4" s="13" t="str">
        <f>HYPERLINK("http://www.arborday.org/programs/treeCityUSA/treecities.cfm?chosenstate=Ohio","YES")</f>
        <v>YES</v>
      </c>
      <c r="E4" s="49" t="s">
        <v>206</v>
      </c>
      <c r="F4" s="49" t="s">
        <v>206</v>
      </c>
      <c r="G4" s="49" t="s">
        <v>506</v>
      </c>
      <c r="H4" s="49" t="s">
        <v>507</v>
      </c>
      <c r="I4" s="49" t="s">
        <v>508</v>
      </c>
      <c r="J4" s="49" t="s">
        <v>509</v>
      </c>
      <c r="K4" s="49" t="s">
        <v>509</v>
      </c>
      <c r="L4" s="49" t="s">
        <v>510</v>
      </c>
      <c r="M4" s="49" t="s">
        <v>511</v>
      </c>
      <c r="N4" s="49" t="s">
        <v>510</v>
      </c>
      <c r="O4" s="49" t="s">
        <v>232</v>
      </c>
      <c r="P4" s="49" t="s">
        <v>512</v>
      </c>
      <c r="Q4" s="49" t="s">
        <v>513</v>
      </c>
      <c r="R4" s="49" t="s">
        <v>516</v>
      </c>
      <c r="S4" s="49" t="s">
        <v>514</v>
      </c>
      <c r="T4" s="49" t="s">
        <v>515</v>
      </c>
      <c r="U4" s="49" t="s">
        <v>517</v>
      </c>
      <c r="V4" s="49" t="s">
        <v>518</v>
      </c>
      <c r="W4" s="50">
        <v>40968</v>
      </c>
    </row>
    <row r="5" spans="1:23" ht="108">
      <c r="A5" s="8" t="s">
        <v>530</v>
      </c>
      <c r="B5" s="4" t="s">
        <v>271</v>
      </c>
      <c r="C5" s="52" t="s">
        <v>281</v>
      </c>
      <c r="D5" s="5" t="str">
        <f>HYPERLINK("http://www.arborday.org/programs/treeCityUSA/treecities.cfm?chosenstate=Ohio","YES")</f>
        <v>YES</v>
      </c>
      <c r="E5" s="6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5" s="5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5" s="4" t="s">
        <v>232</v>
      </c>
      <c r="H5" s="4" t="s">
        <v>232</v>
      </c>
      <c r="I5" s="5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5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5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341.07g Design Review (Design Guidelines)")</f>
        <v>YES, Ch. 341.07g Design Review (Design Guidelines)</v>
      </c>
      <c r="N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5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5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5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5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5" s="4" t="s">
        <v>232</v>
      </c>
      <c r="U5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5" s="5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5" s="7">
        <v>40893</v>
      </c>
    </row>
    <row r="6" spans="1:23" ht="96">
      <c r="A6" s="8" t="s">
        <v>525</v>
      </c>
      <c r="B6" s="4" t="s">
        <v>271</v>
      </c>
      <c r="C6" s="52" t="s">
        <v>223</v>
      </c>
      <c r="D6" s="13" t="str">
        <f>HYPERLINK("http://www.arborday.org/programs/treeCityUSA/treecities.cfm?chosenstate=Ohio","YES")</f>
        <v>YES</v>
      </c>
      <c r="E6" s="6" t="str">
        <f>HYPERLINK("http://www.conwaygreene.com/Independence/lpext.dll/Independence/3707/3725/37be?fn=document-frame.htm&amp;f=templates&amp;2.0","YES, Ch. 910 Tree Commission")</f>
        <v>YES, Ch. 910 Tree Commission</v>
      </c>
      <c r="F6" s="15" t="s">
        <v>232</v>
      </c>
      <c r="G6" s="6" t="str">
        <f>HYPERLINK("http://www.conwaygreene.com/Independence/lpext.dll?f=FifLink&amp;t=document-frame.htm&amp;l=query&amp;iid=3193b892.3d80add6.0.0&amp;q=%5BGroup%201354.08%5D","YES, 1354.08 Riparian and wetland setback requirements (Establishment of designated watercourses and Riparian Setbacks)")</f>
        <v>YES, 1354.08 Riparian and wetland setback requirements (Establishment of designated watercourses and Riparian Setbacks)</v>
      </c>
      <c r="H6" s="6" t="str">
        <f>HYPERLINK("http://www.conwaygreene.com/Independence/lpext.dll?f=FifLink&amp;t=document-frame.htm&amp;l=query&amp;iid=3193b892.3d80add6.0.0&amp;q=%5BGroup%201354.09%5D","YES, Ch. 1354.09 Riparian and wetland setback requirements (Establishment of wetland setbacks)")</f>
        <v>YES, Ch. 1354.09 Riparian and wetland setback requirements (Establishment of wetland setbacks)</v>
      </c>
      <c r="I6" s="6" t="str">
        <f>HYPERLINK("http://www.conwaygreene.com/Independence/lpext.dll/Independence/3707/3725/3794?fn=document-frame.htm&amp;f=templates&amp;2.0","YES, Ch. 909 Trees, shrubs, and weeds")</f>
        <v>YES, Ch. 909 Trees, shrubs, and weeds</v>
      </c>
      <c r="J6" s="6" t="str">
        <f>HYPERLINK("http://www.conwaygreene.com/Independence/lpext.dll?f=FifLink&amp;t=document-frame.htm&amp;l=query&amp;iid=3193b892.3d80add6.0.0&amp;q=%5BGroup%20%271111.02%27%5D","YES, Ch. 1111.02 Planning criteria (Topography and natural features)")</f>
        <v>YES, Ch. 1111.02 Planning criteria (Topography and natural features)</v>
      </c>
      <c r="K6" s="45" t="s">
        <v>232</v>
      </c>
      <c r="L6" s="6" t="str">
        <f>HYPERLINK("http://www.conwaygreene.com/Independence/lpext.dll?f=FifLink&amp;t=document-frame.htm&amp;l=query&amp;iid=3193b892.3d80add6.0.0&amp;q=%5BGroup%20%271113.11%27%5D","YES, Ch. 1113.11 Required improvemnts (Street Trees)")</f>
        <v>YES, Ch. 1113.11 Required improvemnts (Street Trees)</v>
      </c>
      <c r="M6" s="6" t="str">
        <f>HYPERLINK("http://www.conwaygreene.com/Independence/lpext.dll?f=FifLink&amp;t=document-frame.htm&amp;l=query&amp;iid=3193b892.3d80add6.0.0&amp;q=%5BGroup%201143A.09%5D","QUASI, Ch. 1143A.09 Downtown Overlay District,U-2 (Off street parking)")</f>
        <v>QUASI, Ch. 1143A.09 Downtown Overlay District,U-2 (Off street parking)</v>
      </c>
      <c r="N6" s="6" t="str">
        <f>HYPERLINK("http://www.conwaygreene.com/Independence/lpext.dll?f=FifLink&amp;t=document-frame.htm&amp;l=query&amp;iid=3193b892.3d80add6.0.0&amp;q=%5BGroup%201143A.07%5D","YES, Ch. 1143A.07 Downtown overlay district , U-2 (Yard screening and landscaping)")</f>
        <v>YES, Ch. 1143A.07 Downtown overlay district , U-2 (Yard screening and landscaping)</v>
      </c>
      <c r="O6" s="6" t="str">
        <f>HYPERLINK("http://www.conwaygreene.com/Independence/lpext.dll?f=FifLink&amp;t=document-frame.htm&amp;l=query&amp;iid=3193b892.3d80add6.0.0&amp;q=%5BGroup%20%271113.11%27%5D","YES, Ch. 1113.11 Required improvemnts (Street Trees)")</f>
        <v>YES, Ch. 1113.11 Required improvemnts (Street Trees)</v>
      </c>
      <c r="P6" s="6" t="str">
        <f>HYPERLINK("http://www.conwaygreene.com/Independence/lpext.dll?f=FifLink&amp;t=document-frame.htm&amp;l=query&amp;iid=3193b892.3d80add6.0.0&amp;q=%5BGroup%20%27910.02%27%5D","YES, Ch. 910.02b Tree commission (duties and responsibilites)")</f>
        <v>YES, Ch. 910.02b Tree commission (duties and responsibilites)</v>
      </c>
      <c r="Q6" s="6" t="str">
        <f>HYPERLINK("http://www.conwaygreene.com/Independence/lpext.dll?f=FifLink&amp;t=document-frame.htm&amp;l=query&amp;iid=3193b892.3d80add6.0.0&amp;q=%5BGroup%20%27909.06%27%5D","YES, Ch. 909.06 Trees, shrubs, and weeds (Residential tree trimming and removal program)")</f>
        <v>YES, Ch. 909.06 Trees, shrubs, and weeds (Residential tree trimming and removal program)</v>
      </c>
      <c r="R6" s="6" t="str">
        <f>HYPERLINK("http://www.conwaygreene.com/Independence/lpext.dll/Independence/22d1/2d09/2da2?fn=document-frame.htm&amp;f=templates&amp;2.0","YES, Ch. 642.06 Offenses relateing to property (Injuring vines, bushes, trees or crops)")</f>
        <v>YES, Ch. 642.06 Offenses relateing to property (Injuring vines, bushes, trees or crops)</v>
      </c>
      <c r="S6" s="6" t="e">
        <f>#N/A</f>
        <v>#N/A</v>
      </c>
      <c r="T6" s="45" t="s">
        <v>232</v>
      </c>
      <c r="U6" s="6" t="str">
        <f>HYPERLINK("http://www.conwaygreene.com/Independence/lpext.dll/Independence/22d1/2d09/2da2?fn=document-frame.htm&amp;f=templates&amp;2.0","YES, Ch. 642.06 Offenses relateing to property (Injuring vines, bushes, trees or crops)")</f>
        <v>YES, Ch. 642.06 Offenses relateing to property (Injuring vines, bushes, trees or crops)</v>
      </c>
      <c r="V6" s="6"/>
      <c r="W6" s="46">
        <v>40921</v>
      </c>
    </row>
    <row r="7" spans="1:23" ht="84">
      <c r="A7" s="44" t="s">
        <v>527</v>
      </c>
      <c r="B7" s="45" t="s">
        <v>271</v>
      </c>
      <c r="C7" s="52" t="s">
        <v>301</v>
      </c>
      <c r="D7" s="45" t="s">
        <v>232</v>
      </c>
      <c r="E7" s="45" t="s">
        <v>232</v>
      </c>
      <c r="F7" s="45" t="s">
        <v>232</v>
      </c>
      <c r="G7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H7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I7" s="6" t="str">
        <f>HYPERLINK("http://www.amlegal.com/nxt/gateway.dll/Ohio/noroyal/partten-streetsutilitiesandpublicservice/titletwo-streetandsidewalkareas/chapter1026treesandshrubs?f=templates$fn=default.htm$3.0$vid=amlegal:northroyalton_oh","YES, Ch. 1026 Trees and Shrubs")</f>
        <v>YES, Ch. 1026 Trees and Shrubs</v>
      </c>
      <c r="J7" s="6" t="str">
        <f>HYPERLINK("http://www.amlegal.com/nxt/gateway.dll?f=id$id=North%20Royalton%20Code%20of%20Ordinances%3Ar%3Aaad1$cid=ohio$t=document-frame.htm$an=JD_1026.01$3.0#JD_1026.01","YES, Ch. 1026.01 Trees and shrubs (Planting; permit required; denial of permits; removals; obstructions)")</f>
        <v>YES, Ch. 1026.01 Trees and shrubs (Planting; permit required; denial of permits; removals; obstructions)</v>
      </c>
      <c r="K7" s="45" t="s">
        <v>232</v>
      </c>
      <c r="L7" s="6" t="str">
        <f>HYPERLINK("http://www.amlegal.com/nxt/gateway.dll?f=id$id=North%20Royalton%20Code%20of%20Ordinances%3Ar%3Ab1f7$cid=ohio$t=document-frame.htm$an=JD_1246.14$3.0#JD_1246.14","YES, Ch. 1426.14c17 Design standards (Design standards for Zoning Districts TCD-1 through TCD-5)")</f>
        <v>YES, Ch. 1426.14c17 Design standards (Design standards for Zoning Districts TCD-1 through TCD-5)</v>
      </c>
      <c r="M7" s="29" t="str">
        <f>HYPERLINK("http://www.amlegal.com/nxt/gateway.dll/Ohio/noroyal/parttwelve-planningandzoningcode/titlesix-zoning/chapter1281traditionaltowncentermainstre?f=templates$fn=default.htm$3.0$vid=amlegal:northroyalton_oh","QUASI, Ch. 1281.15 Traditional Town Center/Main Street District (TCD) (Site development criteria)")</f>
        <v>QUASI, Ch. 1281.15 Traditional Town Center/Main Street District (TCD) (Site development criteria)</v>
      </c>
      <c r="N7" s="6" t="str">
        <f>HYPERLINK("http://www.amlegal.com/nxt/gateway.dll?f=id$id=North%20Royalton%20Code%20of%20Ordinances%3Ar%3Abfb4$cid=ohio$t=document-frame.htm$an=JD_1288.04$3.0#JD_1288.04","QUASI, Ch. 1288.04 Buffering (General Provisions)")</f>
        <v>QUASI, Ch. 1288.04 Buffering (General Provisions)</v>
      </c>
      <c r="O7" s="6" t="str">
        <f>HYPERLINK("http://www.amlegal.com/nxt/gateway.dll?f=id$id=North%20Royalton%20Code%20of%20Ordinances%3Ar%3Aaad1$cid=ohio$t=document-frame.htm$an=JD_1026.07$3.0#JD_1026.07","YES, Ch. 1026.07 Trees and shrubs (Compliance with Master Shade Tree Plan)")</f>
        <v>YES, Ch. 1026.07 Trees and shrubs (Compliance with Master Shade Tree Plan)</v>
      </c>
      <c r="P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Q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R7" s="6" t="str">
        <f>HYPERLINK("http://www.amlegal.com/nxt/gateway.dll/Ohio/noroyal/partten-streetsutilitiesandpublicservice/titletwo-streetandsidewalkareas/chapter1026treesandshrubs?f=templates$fn=default.htm$3.0$vid=amlegal:northroyalton_oh$anc=JD_1026.05","YES, Ch. 1026.05 Trees and shrubs (Obstructing tree roots with materials)")</f>
        <v>YES, Ch. 1026.05 Trees and shrubs (Obstructing tree roots with materials)</v>
      </c>
      <c r="S7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T7" s="45" t="s">
        <v>232</v>
      </c>
      <c r="U7" s="6" t="str">
        <f>HYPERLINK("http://www.amlegal.com/nxt/gateway.dll?f=id$id=North%20Royalton%20Code%20of%20Ordinances%3Ar%3A9999$cid=ohio$t=document-frame.htm$an=JD_642.06$3.0#JD_642.06","YES, 642.06 Offenses related to property (Injuring vines, bushes, trees or crops)")</f>
        <v>YES, 642.06 Offenses related to property (Injuring vines, bushes, trees or crops)</v>
      </c>
      <c r="V7" s="6" t="str">
        <f>HYPERLINK("http://www.amlegal.com/nxt/gateway.dll/Ohio/noroyal/parttwelve-planningandzoningcode/titlesix-zoning?f=templates$fn=default.htm$3.0$vid=amlegal:northroyalton_oh","VARIOUS, Title 6 Zoning")</f>
        <v>VARIOUS, Title 6 Zoning</v>
      </c>
      <c r="W7" s="46">
        <v>40918</v>
      </c>
    </row>
    <row r="8" spans="1:23" ht="48">
      <c r="A8" s="8" t="s">
        <v>528</v>
      </c>
      <c r="B8" s="4" t="s">
        <v>271</v>
      </c>
      <c r="C8" s="52" t="s">
        <v>120</v>
      </c>
      <c r="D8" s="4" t="s">
        <v>232</v>
      </c>
      <c r="E8" s="6" t="str">
        <f>HYPERLINK("http://www.amlegal.com/nxt/gateway.dll/Ohio/parma_oh/partone-administrativecode/titlefive-administrative/chapter174treecommission?f=templates$fn=default.htm$3.0$vid=amlegal:parma_oh","YES, Ch. 174 Tree Commission")</f>
        <v>YES, Ch. 174 Tree Commission</v>
      </c>
      <c r="F8" s="6" t="str">
        <f>HYPERLINK("http://www.amlegal.com/nxt/gateway.dll/Ohio/parma_oh/partnine-streetsandpublicservicescode/titleone-streetandsidewalkareas/chapter913urbanforest?f=templates$fn=default.htm$3.0$vid=amlegal:parma_oh$anc=JD_913.01","YES, Ch. 913.01 Urban Forest (Definitions)")</f>
        <v>YES, Ch. 913.01 Urban Forest (Definitions)</v>
      </c>
      <c r="G8" s="6" t="str">
        <f>HYPERLINK("http://www.amlegal.com/nxt/gateway.dll/Ohio/parma_oh/parteleven-planningandzoningcode/titleone-planningandplatting/chapter1111ripariansetbacks?f=templates$fn=default.htm$3.0$vid=amlegal:parma_oh$anc=JD_1111.01","YES, Ch. 1111.01 Riparian Setbacks (Definitions)")</f>
        <v>YES, Ch. 1111.01 Riparian Setbacks (Definitions)</v>
      </c>
      <c r="H8" s="6" t="str">
        <f>HYPERLINK("http://www.amlegal.com/nxt/gateway.dll/Ohio/parma_oh/parteleven-planningandzoningcode/titleone-planningandplatting/chapter1109wetlandssetback?f=templates$fn=default.htm$3.0$vid=amlegal:parma_oh$anc=JD_1109.01","YES, Ch. 1109.01 Wetland Setbacks (Definitions)")</f>
        <v>YES, Ch. 1109.01 Wetland Setbacks (Definitions)</v>
      </c>
      <c r="I8" s="6" t="str">
        <f>HYPERLINK("http://www.amlegal.com/nxt/gateway.dll/Ohio/parma_oh/partnine-streetsandpublicservicescode/titleone-streetandsidewalkareas/chapter913urbanforest?f=templates$fn=default.htm$3.0$vid=amlegal:parma_oh$anc=JD_913.01","YES, Ch. 913 Urban Forest")</f>
        <v>YES, Ch. 913 Urban Forest</v>
      </c>
      <c r="J8" s="45" t="s">
        <v>232</v>
      </c>
      <c r="K8" s="45" t="s">
        <v>232</v>
      </c>
      <c r="L8" s="6" t="str">
        <f>HYPERLINK("http://www.amlegal.com/nxt/gateway.dll/Ohio/parma_oh/parteleven-planningandzoningcode/titleseven-useheightandarearegulations/chapter1187arearegulations?f=templates$fn=default.htm$3.0$vid=amlegal:parma_oh$anc=JD_1187.04","YES, Ch. 1187.04 Area Regulations (Landscaped Areas and Lot Coverage for Multifamily Districts)")</f>
        <v>YES, Ch. 1187.04 Area Regulations (Landscaped Areas and Lot Coverage for Multifamily Districts)</v>
      </c>
      <c r="M8" s="45" t="s">
        <v>232</v>
      </c>
      <c r="N8" s="6" t="str">
        <f>HYPERLINK("http://www.amlegal.com/nxt/gateway.dll?f=id$id=CODIFIED%20ORDINANCES%20OF%20PARMA%3Ar%3A2c0ec$cid=ohio$t=document-frame.htm$an=JD_1199.07$3.0#JD_1199.07","YES, Ch. 1199.07 Screening and Buffering (Buffer areas for yards abutting public streets and parking lots)")</f>
        <v>YES, Ch. 1199.07 Screening and Buffering (Buffer areas for yards abutting public streets and parking lots)</v>
      </c>
      <c r="O8" s="6" t="str">
        <f>HYPERLINK("http://www.amlegal.com/nxt/gateway.dll/Ohio/parma_oh/partnine-streetsandpublicservicescode/titleone-streetandsidewalkareas/chapter911trees?f=templates$fn=default.htm$3.0$vid=amlegal:parma_oh$anc=JD_911.22","YES, Ch. 911.22 Trees (New Streets)")</f>
        <v>YES, Ch. 911.22 Trees (New Streets)</v>
      </c>
      <c r="P8" s="6" t="str">
        <f>HYPERLINK("http://www.amlegal.com/nxt/gateway.dll/Ohio/parma_oh/partnine-streetsandpublicservicescode/titleone-streetandsidewalkareas/chapter911trees?f=templates$fn=default.htm$3.0$vid=amlegal:parma_oh$anc=JD_911.12","YES, Ch. 913.12 Trees (Preserving and Removing Trees on Public Property)")</f>
        <v>YES, Ch. 913.12 Trees (Preserving and Removing Trees on Public Property)</v>
      </c>
      <c r="Q8" s="6" t="str">
        <f>HYPERLINK("http://www.amlegal.com/nxt/gateway.dll/Ohio/parma_oh/partnine-streetsandpublicservicescode/titleone-streetandsidewalkareas/chapter911trees?f=templates$fn=default.htm$3.0$vid=amlegal:parma_oh$anc=JD_911.13","YES, Ch. 913.13 Trees (Preserving and Removing Trees on Private Property)")</f>
        <v>YES, Ch. 913.13 Trees (Preserving and Removing Trees on Private Property)</v>
      </c>
      <c r="R8" s="6" t="str">
        <f>HYPERLINK("http://www.amlegal.com/nxt/gateway.dll/Ohio/parma_oh/partnine-streetsandpublicservicescode/titleone-streetandsidewalkareas/chapter913urbanforest?f=templates$fn=default.htm$3.0$vid=amlegal:parma_oh$anc=JD_913.04","YES, Ch. 913.04 Urban Forest (Protection of Trees)")</f>
        <v>YES, Ch. 913.04 Urban Forest (Protection of Trees)</v>
      </c>
      <c r="S8" s="45" t="s">
        <v>232</v>
      </c>
      <c r="T8" s="45" t="s">
        <v>232</v>
      </c>
      <c r="U8" s="45" t="s">
        <v>232</v>
      </c>
      <c r="V8" s="45" t="s">
        <v>232</v>
      </c>
      <c r="W8" s="46">
        <v>40897</v>
      </c>
    </row>
    <row r="9" spans="1:23" ht="72">
      <c r="A9" s="8" t="s">
        <v>529</v>
      </c>
      <c r="B9" s="4" t="s">
        <v>271</v>
      </c>
      <c r="C9" s="52" t="s">
        <v>170</v>
      </c>
      <c r="D9" s="13" t="str">
        <f>HYPERLINK("http://www.arborday.org/programs/treeCityUSA/treecities.cfm?chosenstate=Ohio","YES")</f>
        <v>YES</v>
      </c>
      <c r="E9" s="29" t="str">
        <f>HYPERLINK("http://www.conwaygreene.com/SevenHills/lpext.dll/SevenHills/c63/f81/1737?fn=document-frame.htm&amp;f=templates&amp;2.0","YES, Ch. 157.01 Tree Commission")</f>
        <v>YES, Ch. 157.01 Tree Commission</v>
      </c>
      <c r="F9" s="29" t="str">
        <f>HYPERLINK("http://www.conwaygreene.com/SevenHills/lpext.dll/SevenHills/3b0e/3b2e/3bf2?f=hitlist&amp;q=707&amp;x=Simple&amp;opt=&amp;skc=80000002402A9537EE79869200003BF300000000&amp;c=curr&amp;gh=1&amp;2.0#LPHit1","YES, Ch. 707.02 Street Trees (Establishment and jurisdiction of City Arborist)")</f>
        <v>YES, Ch. 707.02 Street Trees (Establishment and jurisdiction of City Arborist)</v>
      </c>
      <c r="G9" s="29" t="str">
        <f>HYPERLINK("http://www.conwaygreene.com/SevenHills/lpext.dll/SevenHills/4be5/4d49/586f/58cf?f=hitlist&amp;q=1147.10&amp;x=Simple&amp;opt=&amp;skc=800000024027BF487278EDDD000058D000000000&amp;c=curr&amp;gh=1&amp;2.0#LPHit1","YES, Ch. 1147.10 Riparian and wetland setback requirements (Establishment of designated watercourses and Riparian Setbacks)")</f>
        <v>YES, Ch. 1147.10 Riparian and wetland setback requirements (Establishment of designated watercourses and Riparian Setbacks)</v>
      </c>
      <c r="H9" s="29" t="str">
        <f>HYPERLINK("http://www.conwaygreene.com/SevenHills/lpext.dll/SevenHills/4be5/4d49/586f/58f0?f=hitlist&amp;q=1147.11&amp;x=Simple&amp;opt=&amp;skc=80000002401DCB80CD2DF3CF000058F100000000&amp;c=curr&amp;gh=1&amp;2.0#LPHit1","YES, Ch. 1147.11 Riparian and wetland setback requirements (Establishment of wetland setbacks)")</f>
        <v>YES, Ch. 1147.11 Riparian and wetland setback requirements (Establishment of wetland setbacks)</v>
      </c>
      <c r="I9" s="29" t="str">
        <f>HYPERLINK("http://www.conwaygreene.com/SevenHills/lpext.dll/SevenHills/3b0e/3b2e/3bf2?f=hitlist&amp;q=707&amp;x=Simple&amp;opt=&amp;skc=80000002402A9537EE79869200003BF300000000&amp;c=curr&amp;gh=1&amp;2.0#LPHit1","YES, Ch. 707.05 Street Trees (General tree and shrub regulations)")</f>
        <v>YES, Ch. 707.05 Street Trees (General tree and shrub regulations)</v>
      </c>
      <c r="J9" s="29" t="str">
        <f>HYPERLINK("http://www.conwaygreene.com/SevenHills/lpext.dll/SevenHills/3b0e/3b2e/3bf2?f=hitlist&amp;q=707&amp;x=Simple&amp;opt=&amp;skc=80000002402A9537EE79869200003BF300000000&amp;c=curr&amp;gh=1&amp;2.0#LPHit1","YES, Ch. 707.04b Street Trees (Permit required; conditions for granting)")</f>
        <v>YES, Ch. 707.04b Street Trees (Permit required; conditions for granting)</v>
      </c>
      <c r="K9" s="45" t="s">
        <v>232</v>
      </c>
      <c r="L9" s="29" t="str">
        <f>HYPERLINK("http://www.conwaygreene.com/SevenHills/lpext.dll/SevenHills/3b0e/3b2e/3bf2?f=hitlist&amp;q=707&amp;x=Simple&amp;opt=&amp;skc=80000002402A9537EE79869200003BF300000000&amp;c=curr&amp;gh=1&amp;2.0#LPHit1","YES, Ch. 707.04b Street Trees (Permit required; conditions for granting)")</f>
        <v>YES, Ch. 707.04b Street Trees (Permit required; conditions for granting)</v>
      </c>
      <c r="M9" s="45" t="s">
        <v>232</v>
      </c>
      <c r="N9" s="48" t="s">
        <v>519</v>
      </c>
      <c r="O9" s="29" t="str">
        <f>HYPERLINK("http://www.conwaygreene.com/SevenHills/lpext.dll/SevenHills/3b0e/3b2e/3bf2?f=hitlist&amp;q=707&amp;x=Simple&amp;opt=&amp;skc=80000002402A9537EE79869200003BF300000000&amp;c=curr&amp;gh=1&amp;2.0#LPHit1","YES, Ch. 707 Street Trees")</f>
        <v>YES, Ch. 707 Street Trees</v>
      </c>
      <c r="P9" s="29" t="str">
        <f>HYPERLINK("http://www.conwaygreene.com/SevenHills/lpext.dll/SevenHills/3b0e/3b2e/3bf2?f=hitlist&amp;q=707&amp;x=Simple&amp;opt=&amp;skc=80000002402A9537EE79869200003BF300000000&amp;c=curr&amp;gh=1&amp;2.0#LPHit1","YES, Ch. 707.07 Stree trees (Preservation and removal of trees on public property)")</f>
        <v>YES, Ch. 707.07 Stree trees (Preservation and removal of trees on public property)</v>
      </c>
      <c r="Q9" s="29" t="str">
        <f>HYPERLINK("http://www.conwaygreene.com/SevenHills/lpext.dll/SevenHills/3b0e/3b2e/3bf2?f=hitlist&amp;q=707&amp;x=Simple&amp;opt=&amp;skc=80000002402A9537EE79869200003BF300000000&amp;c=curr&amp;gh=1&amp;2.0#LPHit1","YES, Ch. 707.11 Street trees (Duties of pirvate owners)")</f>
        <v>YES, Ch. 707.11 Street trees (Duties of pirvate owners)</v>
      </c>
      <c r="R9" s="29" t="str">
        <f>HYPERLINK("http://www.conwaygreene.com/SevenHills/lpext.dll/SevenHills/3b0e/3b2e/3bf2?f=hitlist&amp;q=707&amp;x=Simple&amp;opt=&amp;skc=80000002402A9537EE79869200003BF300000000&amp;c=curr&amp;gh=1&amp;2.0#LPHit1","YES, Ch. 707.05a Street Trees (General tree and shrub regulations)")</f>
        <v>YES, Ch. 707.05a Street Trees (General tree and shrub regulations)</v>
      </c>
      <c r="S9" s="29" t="str">
        <f>HYPERLINK("http://www.conwaygreene.com/SevenHills/lpext.dll/SevenHills/3b0e/3b2e/3bf2?f=hitlist&amp;q=707&amp;x=Simple&amp;opt=&amp;skc=80000002402A9537EE79869200003BF300000000&amp;c=curr&amp;gh=1&amp;2.0#LPHit1","YES, Ch. 707.10 Stree trees (Moving trees)")</f>
        <v>YES, Ch. 707.10 Stree trees (Moving trees)</v>
      </c>
      <c r="T9" s="45" t="s">
        <v>232</v>
      </c>
      <c r="U9" s="29" t="str">
        <f>HYPERLINK("http://www.conwaygreene.com/SevenHills/lpext.dll/SevenHills/277e/3508/3567?f=hitlist&amp;q=541.06&amp;x=Simple&amp;opt=&amp;skc=8000000240227999F669CB520000356800000000&amp;c=curr&amp;gh=1&amp;2.0#LPHit1","YES, Ch. 541.06 property Offenses (Destruction of shrubs, trees, and crops)")</f>
        <v>YES, Ch. 541.06 property Offenses (Destruction of shrubs, trees, and crops)</v>
      </c>
      <c r="V9" s="29" t="str">
        <f>HYPERLINK("http://www.conwaygreene.com/SevenHills/lpext.dll/SevenHills/4be5/4d49/509f?f=hitlist&amp;q=1133&amp;x=Simple&amp;opt=&amp;skc=800000024027B89630AEED01000050A000000000&amp;c=curr&amp;gh=1&amp;2.0#LPHit1"," YES,Ch. 1133 Landscaping and lawn services")</f>
        <v> YES,Ch. 1133 Landscaping and lawn services</v>
      </c>
      <c r="W9" s="46">
        <v>40921</v>
      </c>
    </row>
    <row r="14" ht="12">
      <c r="B14" s="47" t="s">
        <v>520</v>
      </c>
    </row>
  </sheetData>
  <sheetProtection/>
  <hyperlinks>
    <hyperlink ref="N9" r:id="rId1" display="http://www.conwaygreene.com/SevenHills/lpext.dll/SevenHills/40a2/42d4/43ec/4478?f=hitlist&amp;q=941.06&amp;x=Simple&amp;opt=&amp;skc=80000002402DF77999C42DD700004479&amp;c=curr&amp;gh=1&amp;2.0#LPHit1"/>
  </hyperlinks>
  <printOptions/>
  <pageMargins left="0.5" right="0.5" top="0.5" bottom="0.5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"/>
  <sheetViews>
    <sheetView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1" sqref="C11"/>
    </sheetView>
  </sheetViews>
  <sheetFormatPr defaultColWidth="9.140625" defaultRowHeight="12.75" customHeight="1"/>
  <cols>
    <col min="1" max="1" width="19.28125" style="0" customWidth="1"/>
    <col min="2" max="2" width="8.8515625" style="0" customWidth="1"/>
    <col min="3" max="3" width="15.421875" style="0" customWidth="1"/>
    <col min="4" max="4" width="10.421875" style="0" customWidth="1"/>
    <col min="5" max="5" width="14.421875" style="0" customWidth="1"/>
    <col min="6" max="6" width="14.28125" style="0" customWidth="1"/>
    <col min="7" max="7" width="31.7109375" style="0" customWidth="1"/>
    <col min="8" max="8" width="28.421875" style="0" customWidth="1"/>
    <col min="9" max="9" width="14.28125" style="0" customWidth="1"/>
    <col min="10" max="10" width="25.00390625" style="0" customWidth="1"/>
    <col min="11" max="11" width="21.140625" style="0" customWidth="1"/>
    <col min="12" max="12" width="18.140625" style="0" customWidth="1"/>
    <col min="13" max="13" width="23.00390625" style="0" customWidth="1"/>
    <col min="14" max="14" width="21.421875" style="0" customWidth="1"/>
    <col min="15" max="15" width="22.7109375" style="0" customWidth="1"/>
    <col min="16" max="16" width="28.28125" style="0" customWidth="1"/>
    <col min="17" max="18" width="16.421875" style="0" customWidth="1"/>
    <col min="19" max="19" width="20.8515625" style="0" customWidth="1"/>
    <col min="20" max="20" width="12.00390625" style="0" customWidth="1"/>
    <col min="21" max="21" width="15.00390625" style="0" customWidth="1"/>
    <col min="22" max="22" width="22.00390625" style="0" customWidth="1"/>
    <col min="23" max="23" width="10.28125" style="0" customWidth="1"/>
  </cols>
  <sheetData>
    <row r="1" spans="1:23" ht="24">
      <c r="A1" s="1" t="s">
        <v>201</v>
      </c>
      <c r="B1" s="1" t="s">
        <v>302</v>
      </c>
      <c r="C1" s="1" t="s">
        <v>160</v>
      </c>
      <c r="D1" s="1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60">
      <c r="A2" s="8" t="s">
        <v>268</v>
      </c>
      <c r="B2" s="4" t="s">
        <v>271</v>
      </c>
      <c r="C2" s="4" t="s">
        <v>278</v>
      </c>
      <c r="D2" s="16" t="str">
        <f>HYPERLINK("http://www.arborday.org/programs/treeCityUSA/treecities.cfm?chosenstate=Ohio","YES")</f>
        <v>YES</v>
      </c>
      <c r="E2" s="8" t="s">
        <v>206</v>
      </c>
      <c r="F2" s="29" t="str">
        <f>HYPERLINK("http://www.conwaygreene.com/beachwood/lpext.dll?f=FifLink&amp;t=document-frame.htm&amp;l=query&amp;iid=4cc1d36e.1b97102d.0.0&amp;q=%5BGroup%20%27923.01%27%5D","YES, Ch. 923.01 Definitions")</f>
        <v>YES, Ch. 923.01 Definitions</v>
      </c>
      <c r="G2" s="29" t="str">
        <f>HYPERLINK("http://www.conwaygreene.com/beachwood/lpext.dll?f=FifLink&amp;t=document-frame.htm&amp;l=query&amp;iid=4cc1d36e.1b97102d.0.0&amp;q=%5BGroup%201157.04%5D","YES, Ch. 1157.04 Riparian and Wetland Setbacks (Establishment of Riparian Setbacks)")</f>
        <v>YES, Ch. 1157.04 Riparian and Wetland Setbacks (Establishment of Riparian Setbacks)</v>
      </c>
      <c r="H2" s="29" t="str">
        <f>HYPERLINK("http://www.conwaygreene.com/beachwood/lpext.dll?f=FifLink&amp;t=document-frame.htm&amp;l=query&amp;iid=4cc1d36e.1b97102d.0.0&amp;q=%5BGroup%201157.06%5D","YES, Ch. 1157.06 Riparian and Wetland Setbacks (Establishment of Wetland Setbacks)")</f>
        <v>YES, Ch. 1157.06 Riparian and Wetland Setbacks (Establishment of Wetland Setbacks)</v>
      </c>
      <c r="I2" s="29" t="str">
        <f>HYPERLINK("http://www.conwaygreene.com/beachwood/lpext.dll/Beachwood/3b64/3c98/3cbb?f=hitlist&amp;q=923&amp;x=Simple&amp;opt=&amp;skc=800000024022059C1A76484300003CBC&amp;c=curr&amp;gh=1&amp;2.0#LPHit1","YES, Ch. 923 Trees")</f>
        <v>YES, Ch. 923 Trees</v>
      </c>
      <c r="J2" s="8" t="s">
        <v>232</v>
      </c>
      <c r="K2" s="8" t="s">
        <v>232</v>
      </c>
      <c r="L2" s="29" t="str">
        <f>HYPERLINK("http://www.conwaygreene.com/beachwood/lpext.dll?f=FifLink&amp;t=document-frame.htm&amp;l=query&amp;iid=4cc1d36e.1b97102d.0.0&amp;q=%5BGroup%201146.03%5D","YES, Ch. 1146.03b Fences, Landscpaing, and Driveways (Landscaping)")</f>
        <v>YES, Ch. 1146.03b Fences, Landscpaing, and Driveways (Landscaping)</v>
      </c>
      <c r="M2" s="6" t="str">
        <f>HYPERLINK("http://www.conwaygreene.com/Beachwood/lpext.dll/Beachwood/3de1/3fe8?fn=document-frame.htm&amp;f=templates&amp;2.0","YES, Title 3 Zoning Districts and Uses")</f>
        <v>YES, Title 3 Zoning Districts and Uses</v>
      </c>
      <c r="N2" s="6" t="str">
        <f>HYPERLINK("http://www.conwaygreene.com/Beachwood/lpext.dll/Beachwood/3de1/3fe8?fn=document-frame.htm&amp;f=templates&amp;2.0","YES, Title 3 Zoning Districts and Uses")</f>
        <v>YES, Title 3 Zoning Districts and Uses</v>
      </c>
      <c r="O2" s="6" t="str">
        <f>HYPERLINK("http://www.conwaygreene.com/Beachwood/lpext.dll/Beachwood/3b37/3c6b/3c8e/3cde?f=hitlist&amp;q=street%20tree&amp;x=Simple&amp;opt=&amp;skc=8000000240185AA9AC89155B00003CDF&amp;c=curr&amp;gh=1&amp;2.0#LPHit1","YES, Ch. 923.13 Trees (Street Tree Master Plan)")</f>
        <v>YES, Ch. 923.13 Trees (Street Tree Master Plan)</v>
      </c>
      <c r="P2" s="29" t="str">
        <f>HYPERLINK("http://www.conwaygreene.com/beachwood/lpext.dll?f=FifLink&amp;t=document-frame.htm&amp;l=query&amp;iid=4cc1d36e.1b97102d.0.0&amp;q=%5BGroup%20%27923.09%27%5D","YES, Ch. 923.09 Trees (Removal of Trees on Public Property)")</f>
        <v>YES, Ch. 923.09 Trees (Removal of Trees on Public Property)</v>
      </c>
      <c r="Q2" s="29" t="str">
        <f>HYPERLINK("http://www.conwaygreene.com/beachwood/lpext.dll?f=FifLink&amp;t=document-frame.htm&amp;l=query&amp;iid=4cc1d36e.1b97102d.0.0&amp;q=%5BGroup%20%27923.11%27%5D","YES, Ch. 923.11 Trees (Removal of Trees on Private Property)")</f>
        <v>YES, Ch. 923.11 Trees (Removal of Trees on Private Property)</v>
      </c>
      <c r="R2" s="29" t="str">
        <f>HYPERLINK("http://www.conwaygreene.com/beachwood/lpext.dll?f=FifLink&amp;t=document-frame.htm&amp;l=query&amp;iid=4cc1d36e.1b97102d.0.0&amp;q=%5BGroup%20%27923.06%27%5D","YES, Ch. 923.06 Trees (Care of Trees During Building Operations)")</f>
        <v>YES, Ch. 923.06 Trees (Care of Trees During Building Operations)</v>
      </c>
      <c r="S2" s="29" t="str">
        <f>HYPERLINK("http://www.conwaygreene.com/beachwood/lpext.dll?f=FifLink&amp;t=document-frame.htm&amp;l=query&amp;iid=4cc1d36e.1b97102d.0.0&amp;q=%5BGroup%20%27923.07%27%5D","YES, Ch. 923.07 Trees (Moving Trees)")</f>
        <v>YES, Ch. 923.07 Trees (Moving Trees)</v>
      </c>
      <c r="T2" s="8" t="s">
        <v>232</v>
      </c>
      <c r="U2" s="6" t="str">
        <f>HYPERLINK("http://www.conwaygreene.com/Beachwood/lpext.dll/Beachwood/3de1/4869/49f4/4a0d?f=hitlist&amp;q=destruction&amp;x=Simple&amp;opt=&amp;skc=80000002402384D1C602113C00004A0E&amp;c=curr&amp;gh=1&amp;2.0#LPHit1","YES, Ch. 1151.02 Trees (Removal or Destruction of Trees on Vacant Lots)")</f>
        <v>YES, Ch. 1151.02 Trees (Removal or Destruction of Trees on Vacant Lots)</v>
      </c>
      <c r="V2" s="29" t="str">
        <f>HYPERLINK("http://www.conwaygreene.com/beachwood/lpext.dll?f=FifLink&amp;t=document-frame.htm&amp;l=query&amp;iid=4cc1d36e.1b97102d.0.0&amp;q=%5BGroup%201146.03%5D","YES, Ch. 1146.03 Fences, Landscaping and Driveways (Landscaping)")</f>
        <v>YES, Ch. 1146.03 Fences, Landscaping and Driveways (Landscaping)</v>
      </c>
      <c r="W2" s="17">
        <v>40897</v>
      </c>
    </row>
    <row r="3" spans="1:23" ht="60">
      <c r="A3" s="8" t="s">
        <v>257</v>
      </c>
      <c r="B3" s="4" t="s">
        <v>271</v>
      </c>
      <c r="C3" s="4" t="s">
        <v>296</v>
      </c>
      <c r="D3" s="4" t="s">
        <v>232</v>
      </c>
      <c r="E3" s="29" t="str">
        <f>HYPERLINK("http://www.conwaygreene.com/Bratenahl/lpext.dll?f=FifLink&amp;t=document-frame.htm&amp;l=jump&amp;iid=72518755.42657dab.0.0&amp;nid=cd#JD_90302","YES, Ch. 903.02 Trees (Shade Tree Commission)")</f>
        <v>YES, Ch. 903.02 Trees (Shade Tree Commission)</v>
      </c>
      <c r="F3" s="4" t="s">
        <v>232</v>
      </c>
      <c r="G3" s="29" t="str">
        <f>HYPERLINK("http://www.conwaygreene.com/Bratenahl/lpext.dll?f=FifLink&amp;t=document-frame.htm&amp;l=jump&amp;iid=72518755.42657dab.0.0&amp;nid=8db#JD_chapter1340","YES, Ch. 1340.05 Riparian and Wetland Setback Requirements (Establishment of designated watercourses and riparian setbacks)")</f>
        <v>YES, Ch. 1340.05 Riparian and Wetland Setback Requirements (Establishment of designated watercourses and riparian setbacks)</v>
      </c>
      <c r="H3" s="29" t="str">
        <f>HYPERLINK("http://www.conwaygreene.com/Bratenahl/lpext.dll?f=FifLink&amp;t=document-frame.htm&amp;l=jump&amp;iid=72518755.42657dab.0.0&amp;nid=8db#JD_chapter1340","YES, Ch. 1340.06 Ripariand and Wetland Steback Requirements (Establishment of wetland setbacks)")</f>
        <v>YES, Ch. 1340.06 Ripariand and Wetland Steback Requirements (Establishment of wetland setbacks)</v>
      </c>
      <c r="I3" s="29" t="str">
        <f>HYPERLINK("http://www.conwaygreene.com/Bratenahl/lpext.dll?f=FifLink&amp;t=document-frame.htm&amp;l=jump&amp;iid=72518755.42657dab.0.0&amp;nid=61f#JD_chapter903","YES, Ch. 903 Trees")</f>
        <v>YES, Ch. 903 Trees</v>
      </c>
      <c r="J3" s="29" t="str">
        <f>HYPERLINK("http://www.conwaygreene.com/Bratenahl/lpext.dll?f=FifLink&amp;t=document-frame.htm&amp;l=jump&amp;iid=72518755.42657dab.0.0&amp;nid=61f#JD_chapter903","QUASI, Ch. 903.23 Trees (Permits required)")</f>
        <v>QUASI, Ch. 903.23 Trees (Permits required)</v>
      </c>
      <c r="K3" s="4" t="s">
        <v>232</v>
      </c>
      <c r="L3" s="4" t="s">
        <v>232</v>
      </c>
      <c r="M3" s="4" t="s">
        <v>232</v>
      </c>
      <c r="N3" s="4" t="s">
        <v>232</v>
      </c>
      <c r="O3" s="29" t="str">
        <f>HYPERLINK("http://www.conwaygreene.com/Bratenahl/lpext.dll?f=FifLink&amp;t=document-frame.htm&amp;l=jump&amp;iid=72518755.42657dab.0.0&amp;nid=807#JD_113710","YES, Ch. 1137.10 Improvements (Street trees)")</f>
        <v>YES, Ch. 1137.10 Improvements (Street trees)</v>
      </c>
      <c r="P3" s="6" t="str">
        <f>HYPERLINK("http://www.conwaygreene.com/Bratenahl/lpext.dll/Bratenahl/24a1/24b3/2502/255a?fn=document-frame.htm&amp;f=templates&amp;2.0","YES, Ch. 903.11 Trees (Trees on public property; preservation and removal)")</f>
        <v>YES, Ch. 903.11 Trees (Trees on public property; preservation and removal)</v>
      </c>
      <c r="Q3" s="29" t="str">
        <f>HYPERLINK("http://www.conwaygreene.com/Bratenahl/lpext.dll?f=FifLink&amp;t=document-frame.htm&amp;l=jump&amp;iid=72518755.42657dab.0.0&amp;nid=61f#JD_chapter903","YES, Ch. 903.09 Trees (Control of trees on private property)")</f>
        <v>YES, Ch. 903.09 Trees (Control of trees on private property)</v>
      </c>
      <c r="R3" s="29" t="str">
        <f>HYPERLINK("http://www.conwaygreene.com/Bratenahl/lpext.dll?f=FifLink&amp;t=document-frame.htm&amp;l=jump&amp;iid=72518755.42657dab.0.0&amp;nid=61f#JD_chapter903","YES, Ch. 903.18 Trees (Placing deleterious substances near trees prohibited)")</f>
        <v>YES, Ch. 903.18 Trees (Placing deleterious substances near trees prohibited)</v>
      </c>
      <c r="S3" s="29" t="str">
        <f>HYPERLINK("http://www.conwaygreene.com/Bratenahl/lpext.dll?f=FifLink&amp;t=document-frame.htm&amp;l=jump&amp;iid=72518755.42657dab.0.0&amp;nid=61f#JD_chapter903","QUASI, Ch. 903.13 Trees (Moving trees; deposit; bond)")</f>
        <v>QUASI, Ch. 903.13 Trees (Moving trees; deposit; bond)</v>
      </c>
      <c r="T3" s="4" t="s">
        <v>232</v>
      </c>
      <c r="U3" s="29" t="str">
        <f>HYPERLINK("http://www.conwaygreene.com/Bratenahl/lpext.dll?f=FifLink&amp;t=document-frame.htm&amp;l=jump&amp;iid=72518755.42657dab.0.0&amp;nid=61f#JD_chapter903","YES, Ch. 903.10 Trees (Treatment or destruction of trees; permit)")</f>
        <v>YES, Ch. 903.10 Trees (Treatment or destruction of trees; permit)</v>
      </c>
      <c r="V3" s="4" t="s">
        <v>232</v>
      </c>
      <c r="W3" s="7">
        <v>40906</v>
      </c>
    </row>
    <row r="4" spans="1:23" ht="84">
      <c r="A4" s="8" t="s">
        <v>123</v>
      </c>
      <c r="B4" s="4" t="s">
        <v>271</v>
      </c>
      <c r="C4" s="4" t="s">
        <v>281</v>
      </c>
      <c r="D4" s="5" t="str">
        <f>HYPERLINK("http://www.arborday.org/programs/treeCityUSA/treecities.cfm?chosenstate=Ohio","YES")</f>
        <v>YES</v>
      </c>
      <c r="E4" s="6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4" s="5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4" s="4" t="s">
        <v>232</v>
      </c>
      <c r="H4" s="4" t="s">
        <v>232</v>
      </c>
      <c r="I4" s="5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4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4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341.07g Design Review (Design Guidelines)")</f>
        <v>YES, Ch. 341.07g Design Review (Design Guidelines)</v>
      </c>
      <c r="N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4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4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4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4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4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4" s="4" t="s">
        <v>232</v>
      </c>
      <c r="U4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4" s="5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4" s="7">
        <v>40893</v>
      </c>
    </row>
    <row r="5" spans="1:23" ht="60">
      <c r="A5" s="8" t="s">
        <v>303</v>
      </c>
      <c r="B5" s="4" t="s">
        <v>271</v>
      </c>
      <c r="C5" s="4" t="s">
        <v>152</v>
      </c>
      <c r="D5" s="5" t="str">
        <f>HYPERLINK("http://www.arborday.org/programs/treeCityUSA/treecities.cfm?chosenstate=Ohio","YES")</f>
        <v>YES</v>
      </c>
      <c r="E5" s="4" t="s">
        <v>232</v>
      </c>
      <c r="F5" s="6" t="str">
        <f>HYPERLINK("http://www.conwaygreene.com/ClevelandHts/lpext.dll/ClevelandHts/3652/36d4/36f8?fn=document-frame.htm&amp;f=templates&amp;2.0","YES, Ch. 917.02 Trees (Powers of City manager)")</f>
        <v>YES, Ch. 917.02 Trees (Powers of City manager)</v>
      </c>
      <c r="G5" s="6" t="str">
        <f>HYPERLINK("http://www.conwaygreene.com/ClevelandHts/lpext.dll/ClevelandHts/45b6/465a/4966/4990?fn=document-frame.htm&amp;f=templates&amp;2.0","YES, Ch. 1335.02(mm) Storm Water Management (Definitions:Riparian Setback)")</f>
        <v>YES, Ch. 1335.02(mm) Storm Water Management (Definitions:Riparian Setback)</v>
      </c>
      <c r="H5" s="6" t="str">
        <f>HYPERLINK("http://www.conwaygreene.com/ClevelandHts/lpext.dll/ClevelandHts/45b6/465a/4966/4990?fn=document-frame.htm&amp;f=templates&amp;2.0","YES, Ch. 1335.02(uu) Storm Water Management (Definitions: Sensitive Areas)")</f>
        <v>YES, Ch. 1335.02(uu) Storm Water Management (Definitions: Sensitive Areas)</v>
      </c>
      <c r="I5" s="6" t="str">
        <f>HYPERLINK("http://www.conwaygreene.com/ClevelandHts/lpext.dll/ClevelandHts/3652/36d4?fn=document-frame.htm&amp;f=templates&amp;2.0","YES, Ch. 917 Trees")</f>
        <v>YES, Ch. 917 Trees</v>
      </c>
      <c r="J5" s="6" t="str">
        <f>HYPERLINK("http://www.conwaygreene.com/ClevelandHts/lpext.dll?f=FifLink&amp;t=document-frame.htm&amp;l=jump&amp;iid=3738f4b2.1a124a72.0.0&amp;nid=b4d#JD_116505","YES, Ch. 1165.05a4 Additional Regulations Covering Uses (Landscaping and screening requirements)")</f>
        <v>YES, Ch. 1165.05a4 Additional Regulations Covering Uses (Landscaping and screening requirements)</v>
      </c>
      <c r="K5" s="6" t="str">
        <f>HYPERLINK("http://www.conwaygreene.com/ClevelandHts/lpext.dll?f=FifLink&amp;t=document-frame.htm&amp;l=jump&amp;iid=3738f4b2.1a124a72.0.0&amp;nid=b4d#JD_116505","YES, Ch. 1165.05 Additional Regulations Covering Uses (Landscaping and screening requirements)")</f>
        <v>YES, Ch. 1165.05 Additional Regulations Covering Uses (Landscaping and screening requirements)</v>
      </c>
      <c r="L5" s="4" t="s">
        <v>232</v>
      </c>
      <c r="M5" s="6" t="str">
        <f>HYPERLINK("http://www.conwaygreene.com/ClevelandHts/lpext.dll?f=FifLink&amp;t=document-frame.htm&amp;l=jump&amp;iid=3738f4b2.1a124a72.0.0&amp;nid=b4d#JD_116505","YES, Ch. 1165.05c Additional Regulations Covering Uses (Landscaping and screening requirements)")</f>
        <v>YES, Ch. 1165.05c Additional Regulations Covering Uses (Landscaping and screening requirements)</v>
      </c>
      <c r="N5" s="6" t="str">
        <f>HYPERLINK("http://www.conwaygreene.com/ClevelandHts/lpext.dll?f=FifLink&amp;t=document-frame.htm&amp;l=jump&amp;iid=3738f4b2.1a124a72.0.0&amp;nid=b4d#JD_116505","YES, Ch. 1165.05a Additional Regulations Covering Uses (Landscaping and screening requirements)")</f>
        <v>YES, Ch. 1165.05a Additional Regulations Covering Uses (Landscaping and screening requirements)</v>
      </c>
      <c r="O5" s="29" t="str">
        <f>HYPERLINK("http://www.conwaygreene.com/ClevelandHts/lpext.dll/ClevelandHts/403/669/850/86c?fn=document-frame.htm&amp;f=templates&amp;2.0","QUASI, Ch. 135.04e Department of Community Services (Division of Public Properties)")</f>
        <v>QUASI, Ch. 135.04e Department of Community Services (Division of Public Properties)</v>
      </c>
      <c r="P5" s="29" t="str">
        <f>HYPERLINK("http://www.conwaygreene.com/ClevelandHts/lpext.dll?f=FifLink&amp;t=document-frame.htm&amp;l=jump&amp;iid=3738f4b2.1a124a72.0.0&amp;nid=a9b#JD_91712","YES, Ch. 917.12 Trees (Manager's power to trim or remove trees on public property)")</f>
        <v>YES, Ch. 917.12 Trees (Manager's power to trim or remove trees on public property)</v>
      </c>
      <c r="Q5" s="4" t="s">
        <v>232</v>
      </c>
      <c r="R5" s="6" t="str">
        <f>HYPERLINK("http://www.conwaygreene.com/ClevelandHts/lpext.dll?f=FifLink&amp;t=document-frame.htm&amp;l=jump&amp;iid=3738f4b2.1a124a72.0.0&amp;nid=a8b#JD_91704","YES, Ch. 917.04 Trees (Placing deleterious substances near trees)")</f>
        <v>YES, Ch. 917.04 Trees (Placing deleterious substances near trees)</v>
      </c>
      <c r="S5" s="4" t="s">
        <v>232</v>
      </c>
      <c r="T5" s="4" t="s">
        <v>232</v>
      </c>
      <c r="U5" s="6" t="str">
        <f>HYPERLINK("http://www.conwaygreene.com/ClevelandHts/lpext.dll?f=FifLink&amp;t=document-frame.htm&amp;l=jump&amp;iid=3738f4b2.1a124a72.0.0&amp;nid=81b#JD_54106","YES, Ch. 541.06 Property Offenses (Destruction of trees, shrubs, and crops)")</f>
        <v>YES, Ch. 541.06 Property Offenses (Destruction of trees, shrubs, and crops)</v>
      </c>
      <c r="V5" s="6" t="str">
        <f>HYPERLINK("http://www.conwaygreene.com/ClevelandHts/lpext.dll?f=FifLink&amp;t=document-frame.htm&amp;l=jump&amp;iid=3738f4b2.1a124a72.0.0&amp;nid=b4d#JD_116505","YES, Ch. 1165.05a Additional Regulations Covering Uses (Landscaping and screening requirements)")</f>
        <v>YES, Ch. 1165.05a Additional Regulations Covering Uses (Landscaping and screening requirements)</v>
      </c>
      <c r="W5" s="7">
        <v>40906</v>
      </c>
    </row>
    <row r="6" spans="1:23" ht="72">
      <c r="A6" s="8" t="s">
        <v>257</v>
      </c>
      <c r="B6" s="4" t="s">
        <v>271</v>
      </c>
      <c r="C6" s="4" t="s">
        <v>177</v>
      </c>
      <c r="D6" s="4" t="s">
        <v>232</v>
      </c>
      <c r="E6" s="4" t="s">
        <v>232</v>
      </c>
      <c r="F6" s="4" t="s">
        <v>232</v>
      </c>
      <c r="G6" s="4" t="s">
        <v>232</v>
      </c>
      <c r="H6" s="4" t="s">
        <v>232</v>
      </c>
      <c r="I6" s="8" t="s">
        <v>215</v>
      </c>
      <c r="J6" s="4" t="s">
        <v>232</v>
      </c>
      <c r="K6" s="4" t="s">
        <v>232</v>
      </c>
      <c r="L6" s="4" t="s">
        <v>232</v>
      </c>
      <c r="M6" s="4" t="s">
        <v>232</v>
      </c>
      <c r="N6" s="4" t="s">
        <v>232</v>
      </c>
      <c r="O6" s="4" t="s">
        <v>232</v>
      </c>
      <c r="P6" s="8" t="s">
        <v>246</v>
      </c>
      <c r="Q6" s="8" t="s">
        <v>291</v>
      </c>
      <c r="R6" s="8" t="s">
        <v>128</v>
      </c>
      <c r="S6" s="4" t="s">
        <v>232</v>
      </c>
      <c r="T6" s="4" t="s">
        <v>232</v>
      </c>
      <c r="U6" s="8" t="s">
        <v>202</v>
      </c>
      <c r="V6" s="4" t="s">
        <v>232</v>
      </c>
      <c r="W6" s="7">
        <v>40906</v>
      </c>
    </row>
    <row r="7" spans="1:23" ht="72">
      <c r="A7" s="8" t="s">
        <v>195</v>
      </c>
      <c r="B7" s="4" t="s">
        <v>271</v>
      </c>
      <c r="C7" s="4" t="s">
        <v>154</v>
      </c>
      <c r="D7" s="5" t="str">
        <f>HYPERLINK("http://www.arborday.org/programs/treeCityUSA/treecities.cfm?chosenstate=Ohio","YES")</f>
        <v>YES</v>
      </c>
      <c r="E7" s="29" t="str">
        <f>HYPERLINK("http://www.amlegal.com/nxt/gateway.dll?f=hitdoc$hitdoc_bm=000000008000001B40151D46325A7BE500001431$hitdoc_hit=1$hitdoc_dt=document-frame.htm$global=hitdoc_g_$hitdoc_g_hittotal=2$hitdoc_g_hitindex=1","YES, Ch. 190 Shade Tree Commission")</f>
        <v>YES, Ch. 190 Shade Tree Commission</v>
      </c>
      <c r="F7" s="6" t="str">
        <f>HYPERLINK("http://www.amlegal.com/nxt/gateway.dll/Ohio/euclid_oh/partone-administrationcode/titlefive-administration/chapter135departmentofservice?f=templates$fn=default.htm$3.0$vid=amlegal:euclid_oh","YES, Ch. 135 Department of Service")</f>
        <v>YES, Ch. 135 Department of Service</v>
      </c>
      <c r="G7" s="6" t="str">
        <f>HYPERLINK("http://www.amlegal.com/nxt/gateway.dll?f=id$id=Euclid,%20OH%20Code%20of%20Ordinances%3Ar%3A48da$cid=ohio$t=document-frame.htm$an=JD_1703.041$3.0#JD_1703.041","YES, Ch. 1703.041 Administration, Enforcement, and Penalty (Controlling riparian setbacks and wetlands setbacks; adoption by reference)")</f>
        <v>YES, Ch. 1703.041 Administration, Enforcement, and Penalty (Controlling riparian setbacks and wetlands setbacks; adoption by reference)</v>
      </c>
      <c r="H7" s="6" t="str">
        <f>HYPERLINK("http://www.amlegal.com/nxt/gateway.dll?f=id$id=Euclid,%20OH%20Code%20of%20Ordinances%3Ar%3A48da$cid=ohio$t=document-frame.htm$an=JD_1703.041$3.0#JD_1703.041","YES, Ch. 1703.041 Administration, Enforcement, and Penalty (Controlling riparian setbacks and wetlands setbacks; adoption by reference)")</f>
        <v>YES, Ch. 1703.041 Administration, Enforcement, and Penalty (Controlling riparian setbacks and wetlands setbacks; adoption by reference)</v>
      </c>
      <c r="I7" s="6" t="str">
        <f>HYPERLINK("http://www.amlegal.com/nxt/gateway.dll/Ohio/euclid_oh/partnine-streetsutilitiesandpublicservic/titleone-streetandsidewalkareas/chapter909treesplantsandshrubs?f=templates$fn=default.htm$3.0$vid=amlegal:euclid_oh$anc=JD_909.20","YES, Ch. 909 Trees, Plants, and Shrubs")</f>
        <v>YES, Ch. 909 Trees, Plants, and Shrubs</v>
      </c>
      <c r="J7" s="6" t="str">
        <f>HYPERLINK("http://www.amlegal.com/nxt/gateway.dll/Ohio/euclid_oh/partnine-streetsutilitiesandpublicservic/titleone-streetandsidewalkareas/chapter909treesplantsandshrubs?f=templates$fn=default.htm$3.0$vid=amlegal:euclid_oh$anc=JD_909.05","YES, Ch. 909.05 Trees, Plants, and Shrubs (Arboricultural specifications and standards of practice adopted)")</f>
        <v>YES, Ch. 909.05 Trees, Plants, and Shrubs (Arboricultural specifications and standards of practice adopted)</v>
      </c>
      <c r="K7" s="6" t="str">
        <f>HYPERLINK("http://www.amlegal.com/nxt/gateway.dll/Ohio/euclid_oh/partnine-streetsutilitiesandpublicservic/titleone-streetandsidewalkareas/chapter909treesplantsandshrubs?f=templates$fn=default.htm$3.0$vid=amlegal:euclid_oh$anc=JD_909.05","YES, Ch. 909.05 Trees, Plants, and Shrubs (Arboricultural specifications and standards of practice adopted)")</f>
        <v>YES, Ch. 909.05 Trees, Plants, and Shrubs (Arboricultural specifications and standards of practice adopted)</v>
      </c>
      <c r="L7" s="6" t="str">
        <f>HYPERLINK("http://www.amlegal.com/nxt/gateway.dll/Ohio/euclid_oh/partthirteen-planningandzoningcode/titlenine-zoningusedistricts?f=templates$fn=default.htm$3.0$vid=amlegal:euclid_oh","YES, Title NINE Zoning Use Districts")</f>
        <v>YES, Title NINE Zoning Use Districts</v>
      </c>
      <c r="M7" s="6" t="str">
        <f>HYPERLINK("http://www.amlegal.com/nxt/gateway.dll/Ohio/euclid_oh/partthirteen-planningandzoningcode/titlenine-zoningusedistricts/chapter1365overlaydistricts?f=templates$fn=default.htm$3.0$vid=amlegal:euclid_oh$anc=JD_1365.05","YES, Ch. 1365.05e4 Overlay Districts (Downtown Overlay District)")</f>
        <v>YES, Ch. 1365.05e4 Overlay Districts (Downtown Overlay District)</v>
      </c>
      <c r="N7" s="6" t="str">
        <f>HYPERLINK("http://www.amlegal.com/nxt/gateway.dll/Ohio/euclid_oh/partnine-streetsutilitiesandpublicservic/titleone-streetandsidewalkareas/chapter909treesplantsandshrubs?f=templates$fn=default.htm$3.0$vid=amlegal:euclid_oh$anc=JD_909.20","YES, Ch. 909.20 Trees, Plants, and Shrubs (Required Plant Screening)")</f>
        <v>YES, Ch. 909.20 Trees, Plants, and Shrubs (Required Plant Screening)</v>
      </c>
      <c r="O7" s="6" t="str">
        <f>HYPERLINK("http://www.amlegal.com/nxt/gateway.dll/Ohio/euclid_oh/partnine-streetsutilitiesandpublicservic/titleone-streetandsidewalkareas?f=templates$fn=default.htm$3.0$vid=amlegal:euclid_oh","YES, Title One, Ch. 909 Street and Sidealk Areas (Trees, Plants, and Shurbs)")</f>
        <v>YES, Title One, Ch. 909 Street and Sidealk Areas (Trees, Plants, and Shurbs)</v>
      </c>
      <c r="P7" s="6" t="str">
        <f>HYPERLINK("http://www.amlegal.com/nxt/gateway.dll/Ohio/euclid_oh/partnine-streetsutilitiesandpublicservic/titleone-streetandsidewalkareas/chapter909treesplantsandshrubs?f=templates$fn=default.htm$3.0$vid=amlegal:euclid_oh$anc=JD_909.04","YES, Ch. 909.04 Trees, Plants, and Shrubs (Responsibilities of Service Director and City re trees on public property)")</f>
        <v>YES, Ch. 909.04 Trees, Plants, and Shrubs (Responsibilities of Service Director and City re trees on public property)</v>
      </c>
      <c r="Q7" s="6" t="str">
        <f>HYPERLINK("http://www.amlegal.com/nxt/gateway.dll?f=id$id=Euclid,%20OH%20Code%20of%20Ordinances%3Ar%3A330a$cid=ohio$t=document-frame.htm$an=JD_909.03$3.0#JD_909.03","YES, Ch. 909.03 Trees, Plants, Shrubs (Removal of trees damaging property from private property)")</f>
        <v>YES, Ch. 909.03 Trees, Plants, Shrubs (Removal of trees damaging property from private property)</v>
      </c>
      <c r="R7" s="6" t="str">
        <f>HYPERLINK("http://www.amlegal.com/nxt/gateway.dll/Ohio/euclid_oh/partnine-streetsutilitiesandpublicservic/titleone-streetandsidewalkareas/chapter909treesplantsandshrubs?f=templates$fn=default.htm$3.0$vid=amlegal:euclid_oh$anc=JD_909.11","YES, Ch. 909.11 Trees, Plants, and Shrubs (Placing Substances Harmful to Trees)")</f>
        <v>YES, Ch. 909.11 Trees, Plants, and Shrubs (Placing Substances Harmful to Trees)</v>
      </c>
      <c r="S7" s="6" t="str">
        <f>HYPERLINK("http://www.amlegal.com/nxt/gateway.dll/Ohio/euclid_oh/partthirteen-planningandzoningcode/titlethree-platting/chapter1311rulesgoverningplatsandsubdivi?f=templates$fn=default.htm$3.0$vid=amlegal:euclid_oh$anc=JD_1311.17","YES, Ch. 1311.17 Rules Governing Plats and Subdivisions; Standards (Landscaping)")</f>
        <v>YES, Ch. 1311.17 Rules Governing Plats and Subdivisions; Standards (Landscaping)</v>
      </c>
      <c r="T7" s="8" t="s">
        <v>232</v>
      </c>
      <c r="U7" s="6" t="str">
        <f>HYPERLINK("http://www.amlegal.com/nxt/gateway.dll/Ohio/euclid_oh/partnine-streetsutilitiesandpublicservic/titlefive-otherpublicservices/chapter947parks?f=templates$fn=default.htm$3.0$vid=amlegal:euclid_oh$anc=JD_947.03","YES, Ch 947.03 Parks (Destruction of property)")</f>
        <v>YES, Ch 947.03 Parks (Destruction of property)</v>
      </c>
      <c r="V7" s="8" t="s">
        <v>232</v>
      </c>
      <c r="W7" s="17">
        <v>40897</v>
      </c>
    </row>
    <row r="8" spans="1:23" ht="60">
      <c r="A8" s="18" t="s">
        <v>145</v>
      </c>
      <c r="B8" s="18" t="s">
        <v>271</v>
      </c>
      <c r="C8" s="18" t="s">
        <v>127</v>
      </c>
      <c r="D8" s="16" t="str">
        <f>HYPERLINK("http://www.arborday.org/programs/treeCityUSA/treecities.cfm?chosenstate=Ohio","YES")</f>
        <v>YES</v>
      </c>
      <c r="E8" s="19" t="str">
        <f>HYPERLINK("http://www.amlegal.com/nxt/gateway.dll/Ohio/south_euclid_oh/partnine-streetsandpublicservicescode/titlefive-publicproperties/chapter943treecommissiontrees?f=templates$fn=default.htm$3.0$vid=amlegal:southeuclid_oh$anc=JD_943.03","YES, Ch. 943.03 Tree Commission / Tree")</f>
        <v>YES, Ch. 943.03 Tree Commission / Tree</v>
      </c>
      <c r="F8" s="16" t="str">
        <f>HYPERLINK("http://www.cityofsoutheuclid.com/boards-commissions/tree-commission/index.html","YES")</f>
        <v>YES</v>
      </c>
      <c r="G8" s="19" t="str">
        <f>HYPERLINK("http://www.amlegal.com/nxt/gateway.dll/Ohio/south_euclid_oh/partseven-planningandzoningcode/titleeight-controllingriparianandwetland/chapter780riparianandwetlandssetbacks?f=templates$fn=default.htm$3.0$vid=amlegal:southeuclid_oh$anc=JD_780.07","YES, Ch. 780.07  Riparian and Wetland Setbacks (Establishement of Designated Watercourses and Riparian Setbacks) ")</f>
        <v>YES, Ch. 780.07  Riparian and Wetland Setbacks (Establishement of Designated Watercourses and Riparian Setbacks) </v>
      </c>
      <c r="H8" s="16" t="str">
        <f>HYPERLINK("http://www.amlegal.com/nxt/gateway.dll/Ohio/south_euclid_oh/partseven-planningandzoningcode/titleeight-controllingriparianandwetland/chapter780riparianandwetlandssetbacks?f=templates$fn=default.htm$3.0$vid=amlegal:southeuclid_oh$anc=JD_780.08","YES, Ch. 780.08 Riparian and Wetland Setbacks (Establishement Wetland Setbacks) ")</f>
        <v>YES, Ch. 780.08 Riparian and Wetland Setbacks (Establishement Wetland Setbacks) </v>
      </c>
      <c r="I8" s="16" t="str">
        <f>HYPERLINK("http://www.amlegal.com/nxt/gateway.dll/Ohio/south_euclid_oh/partnine-streetsandpublicservicescode/titleone-streetandsidewalkareas/chapter907trees?f=templates$fn=default.htm$3.0$vid=amlegal:southeuclid_oh","YES, Ch. 907  Trees")</f>
        <v>YES, Ch. 907  Trees</v>
      </c>
      <c r="J8" s="16" t="str">
        <f>HYPERLINK("http://www.amlegal.com/nxt/gateway.dll/Ohio/south_euclid_oh/partseven-planningandzoningcode/titleseven-signregulationsandlandscaping/chapter771landscaping?f=templates$fn=default.htm$3.0$vid=amlegal:southeuclid_oh$anc=JD_771.04","YES, Ch. 771.04  Landscaping (Installation)")</f>
        <v>YES, Ch. 771.04  Landscaping (Installation)</v>
      </c>
      <c r="K8" s="16" t="str">
        <f>HYPERLINK("http://www.amlegal.com/nxt/gateway.dll/Ohio/south_euclid_oh/partseven-planningandzoningcode/titleseven-signregulationsandlandscaping/chapter771landscaping?f=templates$fn=default.htm$3.0$vid=amlegal:southeuclid_oh$anc=JD_771.50","YES,  Ch. 771.50 Landscaping (Landscape Schedules and Tables)")</f>
        <v>YES,  Ch. 771.50 Landscaping (Landscape Schedules and Tables)</v>
      </c>
      <c r="L8" s="16" t="str">
        <f>HYPERLINK("http://www.amlegal.com/nxt/gateway.dll/Ohio/south_euclid_oh/partseven-planningandzoningcode/titleseven-signregulationsandlandscaping/chapter771landscaping?f=templates$fn=default.htm$3.0$vid=amlegal:southeuclid_oh$anc=JD_771.20","YES, Ch. 771.20b1B Landscaping (Residential Subdivision Landscaping)")</f>
        <v>YES, Ch. 771.20b1B Landscaping (Residential Subdivision Landscaping)</v>
      </c>
      <c r="M8" s="16" t="str">
        <f>HYPERLINK("http://www.amlegal.com/nxt/gateway.dll/Ohio/south_euclid_oh/partseven-planningandzoningcode/titleseven-signregulationsandlandscaping/chapter771landscaping?f=templates$fn=default.htm$3.0$vid=amlegal:southeuclid_oh$anc=JD_771.30","YES, Ch.771.30b2 Landscaping (Commercial and Manufacturing Distric: Parking)")</f>
        <v>YES, Ch.771.30b2 Landscaping (Commercial and Manufacturing Distric: Parking)</v>
      </c>
      <c r="N8" s="16" t="str">
        <f>HYPERLINK("http://www.amlegal.com/nxt/gateway.dll/Ohio/south_euclid_oh/partseven-planningandzoningcode/titleseven-signregulationsandlandscaping/chapter771landscaping?f=templates$fn=default.htm$3.0$vid=amlegal:southeuclid_oh$anc=JD_771.32","YES, Ch. 771.32c2 Landscaping (Commercial and Manufacturing District: Landscaped buffer and screen requirements)")</f>
        <v>YES, Ch. 771.32c2 Landscaping (Commercial and Manufacturing District: Landscaped buffer and screen requirements)</v>
      </c>
      <c r="O8" s="16" t="str">
        <f>HYPERLINK("http://www.amlegal.com/nxt/gateway.dll/Ohio/south_euclid_oh/partseven-planningandzoningcode/titleseven-signregulationsandlandscaping/chapter771landscaping?f=templates$fn=default.htm$3.0$vid=amlegal:southeuclid_oh$anc=JD_771.40","YES,  Ch. 771.40 Landscaping (Miscellaneous: Streets)")</f>
        <v>YES,  Ch. 771.40 Landscaping (Miscellaneous: Streets)</v>
      </c>
      <c r="P8" s="16" t="str">
        <f>HYPERLINK("http://www.amlegal.com/nxt/gateway.dll/Ohio/south_euclid_oh/partnine-streetsandpublicservicescode/titlefive-publicproperties/chapter943treecommissiontrees?f=templates$fn=default.htm$3.0$vid=amlegal:southeuclid_oh$anc=JD_943.15","YES,  Ch. 934.15 Tree Commission/Trees (Removal, replanting and replacement of public trees)")</f>
        <v>YES,  Ch. 934.15 Tree Commission/Trees (Removal, replanting and replacement of public trees)</v>
      </c>
      <c r="Q8" s="4" t="s">
        <v>232</v>
      </c>
      <c r="R8" s="16" t="str">
        <f>HYPERLINK("http://www.amlegal.com/nxt/gateway.dll/Ohio/south_euclid_oh/partseven-planningandzoningcode/titleseven-signregulationsandlandscaping/chapter771landscaping?f=templates$fn=default.htm$3.0$vid=amlegal:southeuclid_oh$anc=JD_771.02","YES,  Ch. 771.02b3 Landscaping (Scope: Content of landscape plan)")</f>
        <v>YES,  Ch. 771.02b3 Landscaping (Scope: Content of landscape plan)</v>
      </c>
      <c r="S8" s="16" t="str">
        <f>HYPERLINK("http://www.amlegal.com/nxt/gateway.dll/Ohio/south_euclid_oh/partnine-streetsandpublicservicescode/titlefive-publicproperties/chapter943treecommissiontrees?f=templates$fn=default.htm$3.0$vid=amlegal:southeuclid_oh$anc=JD_943.15","YES,  Ch. 934.15 Tree Commission/Trees (Removal, replanting and replacement of public trees)")</f>
        <v>YES,  Ch. 934.15 Tree Commission/Trees (Removal, replanting and replacement of public trees)</v>
      </c>
      <c r="T8" s="4" t="s">
        <v>232</v>
      </c>
      <c r="U8" s="16" t="str">
        <f>HYPERLINK("http://www.amlegal.com/nxt/gateway.dll/Ohio/south_euclid_oh/partfive-generaloffensescode/chapter541propertyoffenses?f=templates$fn=default.htm$3.0$vid=amlegal:southeuclid_oh$anc=JD_541.06","YES,  Ch. 541.06 Property Offenses (Destruction of shrubs, trees or crops)")</f>
        <v>YES,  Ch. 541.06 Property Offenses (Destruction of shrubs, trees or crops)</v>
      </c>
      <c r="V8" s="6" t="str">
        <f>HYPERLINK("http://www.amlegal.com/nxt/gateway.dll/Ohio/south_euclid_oh/partseven-planningandzoningcode/titleseven-signregulationsandlandscaping/chapter771landscaping?f=templates$fn=default.htm$3.0$vid=amlegal:southeuclid_oh$anc=JD_771.02","YES,  Ch. 771 Landscaping")</f>
        <v>YES,  Ch. 771 Landscaping</v>
      </c>
      <c r="W8" s="20">
        <v>40893</v>
      </c>
    </row>
    <row r="9" spans="1:23" ht="84">
      <c r="A9" s="8" t="s">
        <v>257</v>
      </c>
      <c r="B9" s="4" t="s">
        <v>271</v>
      </c>
      <c r="C9" s="4" t="s">
        <v>292</v>
      </c>
      <c r="D9" s="16" t="str">
        <f>HYPERLINK("http://www.arborday.org/programs/treeCityUSA/treecities.cfm?chosenstate=Ohio","YES")</f>
        <v>YES</v>
      </c>
      <c r="E9" s="4" t="s">
        <v>232</v>
      </c>
      <c r="F9" s="6" t="str">
        <f>HYPERLINK("http://www.amlegal.com/nxt/gateway.dll/Ohio/university_heights_oh/partten-streetsutilitiesandpublicservice/chapter1072treeshedgesandshrubbery?f=templates$fn=default.htm$3.0$vid=amlegal:universityhts_oh$anc=JD_1072.02","YES, Ch. 1072.02 Trees, Hedges, and Shrubbery (Tree control vested in Director)")</f>
        <v>YES, Ch. 1072.02 Trees, Hedges, and Shrubbery (Tree control vested in Director)</v>
      </c>
      <c r="G9" s="6" t="str">
        <f>HYPERLINK("http://www.amlegal.com/nxt/gateway.dll/Ohio/university_heights_oh/partfourteen-buildingandhousingcode/titlesix-supplementalbuildingstandards/chapter1468stormwaterpollutionprevention?f=templates$fn=default.htm$3.0$vid=amlegal:universityhts_oh$anc=JD_1468.0","YES, Ch. 1468.08(b9B13) Storm Water Pollution Prevention Plan And Site Development (Minimum requirements for Storm Water Pollution Prevention Plan)")</f>
        <v>YES, Ch. 1468.08(b9B13) Storm Water Pollution Prevention Plan And Site Development (Minimum requirements for Storm Water Pollution Prevention Plan)</v>
      </c>
      <c r="H9" s="6" t="str">
        <f>HYPERLINK("http://www.amlegal.com/nxt/gateway.dll/Ohio/university_heights_oh/partfourteen-buildingandhousingcode/titlesix-supplementalbuildingstandards/chapter1468stormwaterpollutionprevention?f=templates$fn=default.htm$3.0$vid=amlegal:universityhts_oh$anc=JD_1468.0","YES, Ch. 1468.08(b9B13) Storm Water Pollution Prevention Plan And Site Development (Minimum requirements for Storm Water Pollution Prevention Plan)")</f>
        <v>YES, Ch. 1468.08(b9B13) Storm Water Pollution Prevention Plan And Site Development (Minimum requirements for Storm Water Pollution Prevention Plan)</v>
      </c>
      <c r="I9" s="6" t="str">
        <f>HYPERLINK("http://www.amlegal.com/nxt/gateway.dll?f=hitdoc$hitdoc_bm=00000000800000194029F9154A31126600004574$hitdoc_hit=1$hitdoc_dt=document-frame.htm$global=hitdoc_g_$hitdoc_g_hittotal=34$hitdoc_g_hitindex=1","YES, Ch. 1072 Trees, hedges, and shrubbery")</f>
        <v>YES, Ch. 1072 Trees, hedges, and shrubbery</v>
      </c>
      <c r="J9" s="4" t="s">
        <v>232</v>
      </c>
      <c r="K9" s="4" t="s">
        <v>232</v>
      </c>
      <c r="L9" s="6" t="str">
        <f>HYPERLINK("http://www.amlegal.com/nxt/gateway.dll/Ohio/university_heights_oh/parttwelve-planningandzoningcode/titlefour-zoning/chapter1266cedarcentermixed-usedistrictu?f=templates$fn=default.htm$3.0$vid=amlegal:universityhts_oh$anc=JD_1266.11","QUASI, Ch. 1266.11b1 Cedar Center/Mixed-Use District, U-9(Landscaping and screening requirements)")</f>
        <v>QUASI, Ch. 1266.11b1 Cedar Center/Mixed-Use District, U-9(Landscaping and screening requirements)</v>
      </c>
      <c r="M9" s="6" t="str">
        <f>HYPERLINK("http://www.amlegal.com/nxt/gateway.dll/Ohio/university_heights_oh/parttwelve-planningandzoningcode/titlefour-zoning/chapter1266cedarcentermixed-usedistrictu?f=templates$fn=default.htm$3.0$vid=amlegal:universityhts_oh$anc=JD_1266.11","QUASI, Ch. 1266.11c Cedar Center/Mixed-Use District, U-9(Landscaping and screening requirements)")</f>
        <v>QUASI, Ch. 1266.11c Cedar Center/Mixed-Use District, U-9(Landscaping and screening requirements)</v>
      </c>
      <c r="N9" s="6" t="str">
        <f>HYPERLINK("http://www.amlegal.com/nxt/gateway.dll/Ohio/university_heights_oh/parttwelve-planningandzoningcode/titlefour-zoning/chapter1266cedarcentermixed-usedistrictu?f=templates$fn=default.htm$3.0$vid=amlegal:universityhts_oh$anc=JD_1266.11","QUASI, Ch. 1266.11c Cedar Center/Mixed-Use District, U-9(Landscaping and screening requirements)")</f>
        <v>QUASI, Ch. 1266.11c Cedar Center/Mixed-Use District, U-9(Landscaping and screening requirements)</v>
      </c>
      <c r="O9" s="4" t="s">
        <v>232</v>
      </c>
      <c r="P9" s="6" t="str">
        <f>HYPERLINK("http://www.amlegal.com/nxt/gateway.dll?f=id$id=University%20Heights,%20OH%20Code%20of%20Ordinances%3Ar%3Ab298$cid=ohio$t=document-frame.htm$an=JD_1072.10$3.0#JD_1072.10","YES, Ch. 1072.10 Trees, hedges, and shrubbery (Trimming, preservation or removal of trees on public property)")</f>
        <v>YES, Ch. 1072.10 Trees, hedges, and shrubbery (Trimming, preservation or removal of trees on public property)</v>
      </c>
      <c r="Q9" s="6" t="str">
        <f>HYPERLINK("http://www.amlegal.com/nxt/gateway.dll?f=id$id=University%20Heights,%20OH%20Code%20of%20Ordinances%3Ar%3Ab298$cid=ohio$t=document-frame.htm$an=JD_1072.11$3.0#JD_1072.11","YES, Ch. 1072.11 Trees, Hedges, and Shrubbery (Trimming trees on private property)")</f>
        <v>YES, Ch. 1072.11 Trees, Hedges, and Shrubbery (Trimming trees on private property)</v>
      </c>
      <c r="R9" s="6" t="str">
        <f>HYPERLINK("http://www.amlegal.com/nxt/gateway.dll?f=id$id=University%20Heights,%20OH%20Code%20of%20Ordinances%3Ar%3Ab298$cid=ohio$t=document-frame.htm$an=JD_1072.04$3.0#JD_1072.04","YES, Ch. 1072.04 Trees, hedges, and shrubbery (Deleterious substances near trees)")</f>
        <v>YES, Ch. 1072.04 Trees, hedges, and shrubbery (Deleterious substances near trees)</v>
      </c>
      <c r="S9" s="6" t="str">
        <f>HYPERLINK("http://www.amlegal.com/nxt/gateway.dll/Ohio/university_heights_oh/partten-streetsutilitiesandpublicservice/chapter1072treeshedgesandshrubbery?f=templates$fn=default.htm$3.0$vid=amlegal:universityhts_oh$anc=JD_1072.09","YES, Ch. 1072.09 Trees, hedges, and shrubbery (Moving of trees)")</f>
        <v>YES, Ch. 1072.09 Trees, hedges, and shrubbery (Moving of trees)</v>
      </c>
      <c r="T9" s="4" t="s">
        <v>232</v>
      </c>
      <c r="U9" s="6" t="str">
        <f>HYPERLINK("http://www.amlegal.com/nxt/gateway.dll/Ohio/university_heights_oh/partsix-generaloffensescode/chapter642offensesrelatingtoproperty?f=templates$fn=default.htm$3.0$vid=amlegal:universityhts_oh$anc=JD_642.04","YES, Ch. 642.04 Offenses relating to property (Injuring vines, bushes, trees or crops)")</f>
        <v>YES, Ch. 642.04 Offenses relating to property (Injuring vines, bushes, trees or crops)</v>
      </c>
      <c r="V9" s="6" t="str">
        <f>HYPERLINK("http://www.amlegal.com/nxt/gateway.dll/Ohio/university_heights_oh/parttwelve-planningandzoningcode/titlefour-zoning?f=templates$fn=default.htm$3.0$vid=amlegal:universityhts_oh","YES, Title IV Zoning")</f>
        <v>YES, Title IV Zoning</v>
      </c>
      <c r="W9" s="7">
        <v>40906</v>
      </c>
    </row>
    <row r="10" spans="1:23" ht="72">
      <c r="A10" s="8" t="s">
        <v>199</v>
      </c>
      <c r="B10" s="4" t="s">
        <v>271</v>
      </c>
      <c r="C10" s="4" t="s">
        <v>165</v>
      </c>
      <c r="D10" s="5" t="str">
        <f>HYPERLINK("http://www.arborday.org/programs/treeCityUSA/treecities.cfm?chosenstate=Ohio","YES")</f>
        <v>YES</v>
      </c>
      <c r="E10" s="5" t="str">
        <f>HYPERLINK("http://shakeronline.com/index.php?option=com_content&amp;view=article&amp;id=147&amp;Itemid=241","YES")</f>
        <v>YES</v>
      </c>
      <c r="F10" s="6" t="str">
        <f>HYPERLINK("http://www.conwaygreene.com/lpshakerhts/lpext.dll/shakerhts2011/12da/17c7/1923/193e?fn=document-frame.htm&amp;f=templates&amp;2.0","YES, Ch. 123.04 Department of Public Works (Superintendent of Parks and Forestry)")</f>
        <v>YES, Ch. 123.04 Department of Public Works (Superintendent of Parks and Forestry)</v>
      </c>
      <c r="G10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H10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I10" s="6" t="str">
        <f>HYPERLINK("http://www.conwaygreene.com/lpshakerhts/lpext.dll/shakerhts2011/2eb4/3a3e?fn=document-frame.htm&amp;f=templates&amp;2.0","YES, Ch. 747 Trees, Grasses and Weeds")</f>
        <v>YES, Ch. 747 Trees, Grasses and Weeds</v>
      </c>
      <c r="J10" s="6" t="str">
        <f>HYPERLINK("http://www.conwaygreene.com/lpshakerhts/lpext.dll/shakerhts2011/48cc/547f/5677/568c?fn=document-frame.htm&amp;f=templates&amp;2.0","YES, Ch. 1253.04B6b2 Landscaping and Screening Regulations (Landscape plan)")</f>
        <v>YES, Ch. 1253.04B6b2 Landscaping and Screening Regulations (Landscape plan)</v>
      </c>
      <c r="K10" s="6" t="str">
        <f>HYPERLINK("http://www.conwaygreene.com/lpshakerhts/lpext.dll/shakerhts2011/48cc/547f/5677/569e?f=hitlist&amp;q=landscaping&amp;x=Simple&amp;opt=&amp;skc=80000002401FAD821E75781E0000569F00000000000000000000000000000000&amp;c=curr&amp;gh=1&amp;2.0#LPHit1","YES, Ch. 1253.05 Landscaping and Screening Regulations (Selection, installation, and maintenance of plant materials)")</f>
        <v>YES, Ch. 1253.05 Landscaping and Screening Regulations (Selection, installation, and maintenance of plant materials)</v>
      </c>
      <c r="L10" s="6" t="str">
        <f>HYPERLINK("http://www.conwaygreene.com/lpshakerhts/lpext.dll/shakerhts2011/48cc/547f/5677/56b9?fn=document-frame.htm&amp;f=templates&amp;2.0","YES, Ch. 1253.07 Landscaping and Screening Regulations (Right-of-way landscaping)")</f>
        <v>YES, Ch. 1253.07 Landscaping and Screening Regulations (Right-of-way landscaping)</v>
      </c>
      <c r="M10" s="6" t="str">
        <f>HYPERLINK("http://www.conwaygreene.com/lpshakerhts/lpext.dll/shakerhts2011/48cc/547f/5677/56d0?fn=document-frame.htm&amp;f=templates&amp;2.0","YES, Ch. 1253.08 Landscaping and Screening Regulations (Parking lot landscaping)")</f>
        <v>YES, Ch. 1253.08 Landscaping and Screening Regulations (Parking lot landscaping)</v>
      </c>
      <c r="N10" s="6" t="str">
        <f>HYPERLINK("http://www.conwaygreene.com/lpshakerhts/lpext.dll?f=FifLink&amp;t=document-frame.htm&amp;l=query&amp;iid=16df0f57.45c75536.0.0&amp;q=%5BGroup%20%271253.09%27%5D","YES, Ch. 1253.09 Landscaping and Screening Regulations (Landscape buffers and screening)")</f>
        <v>YES, Ch. 1253.09 Landscaping and Screening Regulations (Landscape buffers and screening)</v>
      </c>
      <c r="O10" s="6" t="str">
        <f>HYPERLINK("http://www.conwaygreene.com/lpshakerhts/lpext.dll?f=FifLink&amp;t=document-frame.htm&amp;l=query&amp;iid=16df0f57.45c75536.0.0&amp;q=%5BGroup%20%271253.01%27%5D","YES, Ch. 1253.01 Landscaping and Screening Regulations (Purpose)")</f>
        <v>YES, Ch. 1253.01 Landscaping and Screening Regulations (Purpose)</v>
      </c>
      <c r="P10" s="6" t="str">
        <f>HYPERLINK("http://www.conwaygreene.com/lpshakerhts/lpext.dll?f=FifLink&amp;t=document-frame.htm&amp;l=query&amp;iid=16df0f57.45c75536.0.0&amp;q=%5BGroup%20%27747.01%27%5D","YES, Ch. 747.01a Trees, Grasses, and Weeds (Injury to trees and shrubs)")</f>
        <v>YES, Ch. 747.01a Trees, Grasses, and Weeds (Injury to trees and shrubs)</v>
      </c>
      <c r="Q10" s="8" t="s">
        <v>232</v>
      </c>
      <c r="R10" s="6" t="str">
        <f>HYPERLINK("http://www.conwaygreene.com/lpshakerhts/lpext.dll?f=FifLink&amp;t=document-frame.htm&amp;l=query&amp;iid=16df0f57.45c75536.0.0&amp;q=%5BGroup%20%27747.01%27%5D","YES, Ch. 747.01c&amp;d Trees, Grasses, and Weeds (Injury to trees and shrubs)")</f>
        <v>YES, Ch. 747.01c&amp;d Trees, Grasses, and Weeds (Injury to trees and shrubs)</v>
      </c>
      <c r="S10" s="6" t="str">
        <f>HYPERLINK("http://www.conwaygreene.com/lpshakerhts/lpext.dll/shakerhts2011/48cc/547f/5677/568c?fn=document-frame.htm&amp;f=templates&amp;2.0","YES, Ch. 1253.04B Landscaping and Screening Regulations (Landscape plan)")</f>
        <v>YES, Ch. 1253.04B Landscaping and Screening Regulations (Landscape plan)</v>
      </c>
      <c r="T10" s="8" t="s">
        <v>232</v>
      </c>
      <c r="U10" s="6" t="str">
        <f>HYPERLINK("http://www.conwaygreene.com/lpshakerhts/lpext.dll?f=FifLink&amp;t=document-frame.htm&amp;l=query&amp;iid=16df0f57.45c75536.0.0&amp;q=%5BGroup%20%27741.06%27%5D","YES, Ch. 741.06 Property Offenses (Destruction of trees, shrubs, and crops)")</f>
        <v>YES, Ch. 741.06 Property Offenses (Destruction of trees, shrubs, and crops)</v>
      </c>
      <c r="V10" s="6" t="str">
        <f>HYPERLINK("http://www.conwaygreene.com/lpshakerhts/lpext.dll/shakerhts2011/48cc/547f/5677?f=hitlist&amp;q=landscaping&amp;x=Simple&amp;opt=&amp;skc=80000002401F976E9F45644A0000567800000000000000000000000000000000&amp;c=curr&amp;gh=1&amp;2.0#LPHit1","YES, Ch. 1253 Landscaping and Screening Regulations")</f>
        <v>YES, Ch. 1253 Landscaping and Screening Regulations</v>
      </c>
      <c r="W10" s="17">
        <v>40905</v>
      </c>
    </row>
    <row r="11" spans="1:23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</sheetData>
  <sheetProtection/>
  <printOptions verticalCentered="1"/>
  <pageMargins left="0.75" right="0.75" top="1" bottom="0.5" header="0.5" footer="0.5"/>
  <pageSetup blackAndWhite="1" fitToHeight="3" fitToWidth="2" horizontalDpi="300" verticalDpi="300" orientation="landscape" paperSize="3" scale="84"/>
  <headerFooter alignWithMargins="0">
    <oddHeader>&amp;LDOAN BROOK WATERSHED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3"/>
  <sheetViews>
    <sheetView zoomScale="85" zoomScaleNormal="85" workbookViewId="0" topLeftCell="A1">
      <pane xSplit="3" ySplit="1" topLeftCell="D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" sqref="C12"/>
    </sheetView>
  </sheetViews>
  <sheetFormatPr defaultColWidth="9.140625" defaultRowHeight="12.75" customHeight="1"/>
  <cols>
    <col min="1" max="1" width="22.28125" style="0" customWidth="1"/>
    <col min="2" max="2" width="9.8515625" style="0" customWidth="1"/>
    <col min="3" max="3" width="17.00390625" style="0" customWidth="1"/>
    <col min="4" max="4" width="12.421875" style="0" customWidth="1"/>
    <col min="5" max="5" width="18.28125" style="0" customWidth="1"/>
    <col min="6" max="6" width="10.00390625" style="0" customWidth="1"/>
    <col min="7" max="7" width="27.421875" style="0" customWidth="1"/>
    <col min="8" max="8" width="15.8515625" style="0" customWidth="1"/>
    <col min="9" max="9" width="13.28125" style="0" customWidth="1"/>
    <col min="10" max="10" width="16.421875" style="0" customWidth="1"/>
    <col min="11" max="11" width="40.421875" style="0" customWidth="1"/>
    <col min="12" max="13" width="28.421875" style="0" customWidth="1"/>
    <col min="14" max="14" width="32.7109375" style="0" customWidth="1"/>
    <col min="15" max="15" width="16.421875" style="0" customWidth="1"/>
    <col min="16" max="16" width="18.8515625" style="0" customWidth="1"/>
    <col min="17" max="17" width="15.00390625" style="0" customWidth="1"/>
    <col min="18" max="18" width="17.8515625" style="0" customWidth="1"/>
    <col min="19" max="19" width="20.8515625" style="0" customWidth="1"/>
    <col min="20" max="20" width="14.140625" style="0" customWidth="1"/>
    <col min="21" max="21" width="18.7109375" style="0" customWidth="1"/>
    <col min="22" max="23" width="15.140625" style="0" customWidth="1"/>
  </cols>
  <sheetData>
    <row r="1" spans="1:23" ht="24">
      <c r="A1" s="1" t="s">
        <v>201</v>
      </c>
      <c r="B1" s="1" t="s">
        <v>302</v>
      </c>
      <c r="C1" s="1" t="s">
        <v>160</v>
      </c>
      <c r="D1" s="1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60">
      <c r="A2" s="18" t="s">
        <v>145</v>
      </c>
      <c r="B2" s="18" t="s">
        <v>271</v>
      </c>
      <c r="C2" s="18" t="s">
        <v>127</v>
      </c>
      <c r="D2" s="16" t="str">
        <f>HYPERLINK("http://www.arborday.org/programs/treeCityUSA/treecities.cfm?chosenstate=Ohio","YES")</f>
        <v>YES</v>
      </c>
      <c r="E2" s="16" t="str">
        <f>HYPERLINK("http://www.amlegal.com/nxt/gateway.dll/Ohio/south_euclid_oh/partnine-streetsandpublicservicescode/titlefive-publicproperties/chapter943treecommissiontrees?f=templates$fn=default.htm$3.0$vid=amlegal:southeuclid_oh$anc=JD_943.03","YES, Ch. 943.03 Tree Commission / Tree")</f>
        <v>YES, Ch. 943.03 Tree Commission / Tree</v>
      </c>
      <c r="F2" s="16" t="str">
        <f>HYPERLINK("http://www.cityofsoutheuclid.com/boards-commissions/tree-commission/index.html","YES")</f>
        <v>YES</v>
      </c>
      <c r="G2" s="16" t="str">
        <f>HYPERLINK("http://www.amlegal.com/nxt/gateway.dll/Ohio/south_euclid_oh/partseven-planningandzoningcode/titleeight-controllingriparianandwetland/chapter780riparianandwetlandssetbacks?f=templates$fn=default.htm$3.0$vid=amlegal:southeuclid_oh$anc=JD_780.07","YES, Ch. 780.07  Riparian and Wetland Setbacks (Establishement of Designated Watercourses and Riparian Setbacks) ")</f>
        <v>YES, Ch. 780.07  Riparian and Wetland Setbacks (Establishement of Designated Watercourses and Riparian Setbacks) </v>
      </c>
      <c r="H2" s="16" t="str">
        <f>HYPERLINK("http://www.amlegal.com/nxt/gateway.dll/Ohio/south_euclid_oh/partseven-planningandzoningcode/titleeight-controllingriparianandwetland/chapter780riparianandwetlandssetbacks?f=templates$fn=default.htm$3.0$vid=amlegal:southeuclid_oh$anc=JD_780.08","YES, Ch. 780.08 Riparian and Wetland Setbacks (Establishement Wetland Setbacks) ")</f>
        <v>YES, Ch. 780.08 Riparian and Wetland Setbacks (Establishement Wetland Setbacks) </v>
      </c>
      <c r="I2" s="16" t="str">
        <f>HYPERLINK("http://www.amlegal.com/nxt/gateway.dll/Ohio/south_euclid_oh/partnine-streetsandpublicservicescode/titleone-streetandsidewalkareas/chapter907trees?f=templates$fn=default.htm$3.0$vid=amlegal:southeuclid_oh","YES, Ch. 907  Trees")</f>
        <v>YES, Ch. 907  Trees</v>
      </c>
      <c r="J2" s="16" t="str">
        <f>HYPERLINK("http://www.amlegal.com/nxt/gateway.dll/Ohio/south_euclid_oh/partseven-planningandzoningcode/titleseven-signregulationsandlandscaping/chapter771landscaping?f=templates$fn=default.htm$3.0$vid=amlegal:southeuclid_oh$anc=JD_771.04","YES, Ch. 771.04  Landscaping (Installation)")</f>
        <v>YES, Ch. 771.04  Landscaping (Installation)</v>
      </c>
      <c r="K2" s="16" t="str">
        <f>HYPERLINK("http://www.amlegal.com/nxt/gateway.dll/Ohio/south_euclid_oh/partseven-planningandzoningcode/titleseven-signregulationsandlandscaping/chapter771landscaping?f=templates$fn=default.htm$3.0$vid=amlegal:southeuclid_oh$anc=JD_771.50","YES,  Ch. 771.50 Landscaping (Landscape Schedules and Tables)")</f>
        <v>YES,  Ch. 771.50 Landscaping (Landscape Schedules and Tables)</v>
      </c>
      <c r="L2" s="16" t="str">
        <f>HYPERLINK("http://www.amlegal.com/nxt/gateway.dll/Ohio/south_euclid_oh/partseven-planningandzoningcode/titleseven-signregulationsandlandscaping/chapter771landscaping?f=templates$fn=default.htm$3.0$vid=amlegal:southeuclid_oh$anc=JD_771.20","YES, Ch. 771.20b1B Landscaping (Residential Subdivision Landscaping)")</f>
        <v>YES, Ch. 771.20b1B Landscaping (Residential Subdivision Landscaping)</v>
      </c>
      <c r="M2" s="16" t="str">
        <f>HYPERLINK("http://www.amlegal.com/nxt/gateway.dll/Ohio/south_euclid_oh/partseven-planningandzoningcode/titleseven-signregulationsandlandscaping/chapter771landscaping?f=templates$fn=default.htm$3.0$vid=amlegal:southeuclid_oh$anc=JD_771.30","YES, Ch.771.30b2 Landscaping (Commercial and Manufacturing Distric: Parking)")</f>
        <v>YES, Ch.771.30b2 Landscaping (Commercial and Manufacturing Distric: Parking)</v>
      </c>
      <c r="N2" s="16" t="str">
        <f>HYPERLINK("http://www.amlegal.com/nxt/gateway.dll/Ohio/south_euclid_oh/partseven-planningandzoningcode/titleseven-signregulationsandlandscaping/chapter771landscaping?f=templates$fn=default.htm$3.0$vid=amlegal:southeuclid_oh$anc=JD_771.32","YES, Ch. 771.32c2 Landscaping (Commercial and Manufacturing District: Landscaped buffer and screen requirements)")</f>
        <v>YES, Ch. 771.32c2 Landscaping (Commercial and Manufacturing District: Landscaped buffer and screen requirements)</v>
      </c>
      <c r="O2" s="16" t="str">
        <f>HYPERLINK("http://www.amlegal.com/nxt/gateway.dll/Ohio/south_euclid_oh/partseven-planningandzoningcode/titleseven-signregulationsandlandscaping/chapter771landscaping?f=templates$fn=default.htm$3.0$vid=amlegal:southeuclid_oh$anc=JD_771.40","YES,  Ch. 771.40 Landscaping (Miscellaneous: Streets)")</f>
        <v>YES,  Ch. 771.40 Landscaping (Miscellaneous: Streets)</v>
      </c>
      <c r="P2" s="16" t="str">
        <f>HYPERLINK("http://www.amlegal.com/nxt/gateway.dll/Ohio/south_euclid_oh/partnine-streetsandpublicservicescode/titlefive-publicproperties/chapter943treecommissiontrees?f=templates$fn=default.htm$3.0$vid=amlegal:southeuclid_oh$anc=JD_943.15","YES,  Ch. 934.15 Tree Commission/Trees (Removal, replanting and replacement of public trees)")</f>
        <v>YES,  Ch. 934.15 Tree Commission/Trees (Removal, replanting and replacement of public trees)</v>
      </c>
      <c r="Q2" s="4" t="s">
        <v>232</v>
      </c>
      <c r="R2" s="16" t="str">
        <f>HYPERLINK("http://www.amlegal.com/nxt/gateway.dll/Ohio/south_euclid_oh/partseven-planningandzoningcode/titleseven-signregulationsandlandscaping/chapter771landscaping?f=templates$fn=default.htm$3.0$vid=amlegal:southeuclid_oh$anc=JD_771.02","YES,  Ch. 771.02b3 Landscaping (Scope: Content of landscape plan)")</f>
        <v>YES,  Ch. 771.02b3 Landscaping (Scope: Content of landscape plan)</v>
      </c>
      <c r="S2" s="16" t="str">
        <f>HYPERLINK("http://www.amlegal.com/nxt/gateway.dll/Ohio/south_euclid_oh/partnine-streetsandpublicservicescode/titlefive-publicproperties/chapter943treecommissiontrees?f=templates$fn=default.htm$3.0$vid=amlegal:southeuclid_oh$anc=JD_943.15","YES,  Ch. 934.15 Tree Commission/Trees (Removal, replanting and replacement of public trees)")</f>
        <v>YES,  Ch. 934.15 Tree Commission/Trees (Removal, replanting and replacement of public trees)</v>
      </c>
      <c r="T2" s="4" t="s">
        <v>232</v>
      </c>
      <c r="U2" s="16" t="str">
        <f>HYPERLINK("http://www.amlegal.com/nxt/gateway.dll/Ohio/south_euclid_oh/partfive-generaloffensescode/chapter541propertyoffenses?f=templates$fn=default.htm$3.0$vid=amlegal:southeuclid_oh$anc=JD_541.06","YES,  Ch. 541.06 Property Offenses (Destruction of shrubs, trees or crops)")</f>
        <v>YES,  Ch. 541.06 Property Offenses (Destruction of shrubs, trees or crops)</v>
      </c>
      <c r="V2" s="6" t="str">
        <f>HYPERLINK("http://www.amlegal.com/nxt/gateway.dll/Ohio/south_euclid_oh/partseven-planningandzoningcode/titleseven-signregulationsandlandscaping/chapter771landscaping?f=templates$fn=default.htm$3.0$vid=amlegal:southeuclid_oh$anc=JD_771.02","YES,  Ch. 771 Landscaping")</f>
        <v>YES,  Ch. 771 Landscaping</v>
      </c>
      <c r="W2" s="20">
        <v>40893</v>
      </c>
    </row>
    <row r="3" spans="1:23" ht="30" customHeight="1">
      <c r="A3" s="8" t="s">
        <v>228</v>
      </c>
      <c r="B3" s="4" t="s">
        <v>262</v>
      </c>
      <c r="C3" s="8" t="s">
        <v>279</v>
      </c>
      <c r="D3" s="4" t="s">
        <v>232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7">
        <v>40897</v>
      </c>
    </row>
    <row r="4" spans="1:23" ht="60">
      <c r="A4" s="8" t="s">
        <v>268</v>
      </c>
      <c r="B4" s="4" t="s">
        <v>271</v>
      </c>
      <c r="C4" s="4" t="s">
        <v>278</v>
      </c>
      <c r="D4" s="16" t="str">
        <f>HYPERLINK("http://www.arborday.org/programs/treeCityUSA/treecities.cfm?chosenstate=Ohio","YES")</f>
        <v>YES</v>
      </c>
      <c r="E4" s="8" t="s">
        <v>206</v>
      </c>
      <c r="F4" s="6" t="str">
        <f>HYPERLINK("http://www.conwaygreene.com/Beachwood/lpext.dll?f=FifLink&amp;t=document-frame.htm&amp;l=query&amp;iid=66a20ab6.f80e938.0.0&amp;q=%5BGroup%20%27923.01%27%5D","YES, Ch. 923.01 Definitions")</f>
        <v>YES, Ch. 923.01 Definitions</v>
      </c>
      <c r="G4" s="6" t="str">
        <f>HYPERLINK("http://www.conwaygreene.com/Beachwood/lpext.dll/Beachwood/3de1/4869/4b34/4b55?f=hitlist&amp;q=riparian&amp;x=Simple&amp;opt=&amp;skc=80000002401D42F82CB91C2C00004B56&amp;c=curr&amp;gh=1&amp;2.0#LPHit1","YES, Ch. 1157.04 Riparian and Wetland Setbacks (Establishment of Riparian Setbacks)")</f>
        <v>YES, Ch. 1157.04 Riparian and Wetland Setbacks (Establishment of Riparian Setbacks)</v>
      </c>
      <c r="H4" s="6" t="str">
        <f>HYPERLINK("http://www.conwaygreene.com/Beachwood/lpext.dll?f=FifLink&amp;t=document-frame.htm&amp;l=query&amp;iid=66a20ab6.f80e938.0.0&amp;q=%5BGroup%201157.06%5D","YES, Ch. 1157.06 Riparian and Wetland Setbacks (Establishment of Wetland Setbacks)")</f>
        <v>YES, Ch. 1157.06 Riparian and Wetland Setbacks (Establishment of Wetland Setbacks)</v>
      </c>
      <c r="I4" s="6" t="str">
        <f>HYPERLINK("http://www.conwaygreene.com/Beachwood/lpext.dll/Beachwood/3b37/3c6b/3c8e?f=hitlist&amp;q=trees&amp;x=Simple&amp;opt=&amp;skc=80000002401EFEBE1833E26B00003C8F&amp;c=curr&amp;gh=1&amp;2.0#LPHit1","YES, Ch. 923 Trees")</f>
        <v>YES, Ch. 923 Trees</v>
      </c>
      <c r="J4" s="8" t="s">
        <v>232</v>
      </c>
      <c r="K4" s="8" t="s">
        <v>232</v>
      </c>
      <c r="L4" s="6" t="str">
        <f>HYPERLINK("http://www.conwaygreene.com/Beachwood/lpext.dll/Beachwood/4d37/4e00/4f63/4fc4?f=hitlist&amp;q=tree%20planting&amp;x=Simple&amp;opt=&amp;skc=8000000240108B1698B8801100004FC5&amp;c=curr&amp;gh=1&amp;2.0#LPHit1","YES, Ch. 1319.09 Fences (Shade Tree Planting; Deposit)")</f>
        <v>YES, Ch. 1319.09 Fences (Shade Tree Planting; Deposit)</v>
      </c>
      <c r="M4" s="6" t="str">
        <f>HYPERLINK("http://www.conwaygreene.com/Beachwood/lpext.dll/Beachwood/3de1/3fe8?fn=document-frame.htm&amp;f=templates&amp;2.0","YES, Title 3 Zoning Districts and Uses")</f>
        <v>YES, Title 3 Zoning Districts and Uses</v>
      </c>
      <c r="N4" s="6" t="str">
        <f>HYPERLINK("http://www.conwaygreene.com/Beachwood/lpext.dll/Beachwood/3de1/3fe8?fn=document-frame.htm&amp;f=templates&amp;2.0","YES, Title 3 Zoning Districts and Uses")</f>
        <v>YES, Title 3 Zoning Districts and Uses</v>
      </c>
      <c r="O4" s="6" t="str">
        <f>HYPERLINK("http://www.conwaygreene.com/Beachwood/lpext.dll/Beachwood/3b37/3c6b/3c8e/3cde?f=hitlist&amp;q=street%20tree&amp;x=Simple&amp;opt=&amp;skc=8000000240185AA9AC89155B00003CDF&amp;c=curr&amp;gh=1&amp;2.0#LPHit1","YES, Ch. 923.13 Trees (Street Tree Master Plan)")</f>
        <v>YES, Ch. 923.13 Trees (Street Tree Master Plan)</v>
      </c>
      <c r="P4" s="6" t="str">
        <f>HYPERLINK("http://www.conwaygreene.com/Beachwood/lpext.dll?f=FifLink&amp;t=document-frame.htm&amp;l=query&amp;iid=66a20ab6.f80e938.0.0&amp;q=%5BGroup%20%27923.09%27%5D","YES, Ch. 923.09 Trees (Removal of Trees on Public Property)")</f>
        <v>YES, Ch. 923.09 Trees (Removal of Trees on Public Property)</v>
      </c>
      <c r="Q4" s="6" t="str">
        <f>HYPERLINK("http://www.conwaygreene.com/Beachwood/lpext.dll?f=FifLink&amp;t=document-frame.htm&amp;l=query&amp;iid=66a20ab6.f80e938.0.0&amp;q=%5BGroup%20%27923.11%27%5D","YES, Ch. 923.11 Trees (Removal of Trees on Private Property)")</f>
        <v>YES, Ch. 923.11 Trees (Removal of Trees on Private Property)</v>
      </c>
      <c r="R4" s="6" t="str">
        <f>HYPERLINK("http://www.conwaygreene.com/Beachwood/lpext.dll/Beachwood/3b37/3c6b/3c8e/3cc2?f=hitlist&amp;q=trees&amp;x=Simple&amp;opt=&amp;skc=8000000240254621EEBCE87B00003CC3&amp;c=curr&amp;gh=1&amp;2.0#LPHit1","YES, Ch. 923.06 Trees (Care of Trees During Building Operations)")</f>
        <v>YES, Ch. 923.06 Trees (Care of Trees During Building Operations)</v>
      </c>
      <c r="S4" s="6" t="str">
        <f>HYPERLINK("http://www.conwaygreene.com/Beachwood/lpext.dll/Beachwood/3b37/3c6b/3c8e/3cc6?fn=document-frame.htm&amp;f=templates&amp;2.0","YES, Ch. 923.07 Trees (Moving Trees)")</f>
        <v>YES, Ch. 923.07 Trees (Moving Trees)</v>
      </c>
      <c r="T4" s="8" t="s">
        <v>232</v>
      </c>
      <c r="U4" s="6" t="str">
        <f>HYPERLINK("http://www.conwaygreene.com/Beachwood/lpext.dll/Beachwood/3de1/4869/49f4/4a0d?f=hitlist&amp;q=destruction&amp;x=Simple&amp;opt=&amp;skc=80000002402384D1C602113C00004A0E&amp;c=curr&amp;gh=1&amp;2.0#LPHit1","YES, Ch. 1151.02 Trees (Removal or Destruction of Trees on Vacant Lots)")</f>
        <v>YES, Ch. 1151.02 Trees (Removal or Destruction of Trees on Vacant Lots)</v>
      </c>
      <c r="V4" s="6" t="str">
        <f>HYPERLINK("http://www.conwaygreene.com/Beachwood/lpext.dll/Beachwood/4d37/4e00/4f63/4fc8?fn=document-frame.htm&amp;f=templates&amp;2.0","YES, Ch. 1319.10 Fencing (Landscaping)")</f>
        <v>YES, Ch. 1319.10 Fencing (Landscaping)</v>
      </c>
      <c r="W4" s="17">
        <v>40897</v>
      </c>
    </row>
    <row r="5" spans="1:23" ht="84">
      <c r="A5" s="8" t="s">
        <v>123</v>
      </c>
      <c r="B5" s="4" t="s">
        <v>271</v>
      </c>
      <c r="C5" s="4" t="s">
        <v>281</v>
      </c>
      <c r="D5" s="5" t="str">
        <f>HYPERLINK("http://www.arborday.org/programs/treeCityUSA/treecities.cfm?chosenstate=Ohio","YES")</f>
        <v>YES</v>
      </c>
      <c r="E5" s="6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5" s="5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5" s="4" t="s">
        <v>232</v>
      </c>
      <c r="H5" s="4" t="s">
        <v>232</v>
      </c>
      <c r="I5" s="5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5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5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341.07g Design Review (Design Guidelines)")</f>
        <v>YES, Ch. 341.07g Design Review (Design Guidelines)</v>
      </c>
      <c r="N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5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5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5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5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5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5" s="4" t="s">
        <v>232</v>
      </c>
      <c r="U5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5" s="5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5" s="7">
        <v>40893</v>
      </c>
    </row>
    <row r="6" spans="1:23" ht="96">
      <c r="A6" s="8" t="s">
        <v>195</v>
      </c>
      <c r="B6" s="4" t="s">
        <v>271</v>
      </c>
      <c r="C6" s="4" t="s">
        <v>154</v>
      </c>
      <c r="D6" s="5" t="str">
        <f>HYPERLINK("http://www.arborday.org/programs/treeCityUSA/treecities.cfm?chosenstate=Ohio","YES")</f>
        <v>YES</v>
      </c>
      <c r="E6" s="6" t="str">
        <f>HYPERLINK("http://www.amlegal.com/nxt/gateway.dll?f=hitdoc$hitdoc_bm=0000000180000019402F7F159FA3FCC500001323$hitdoc_hit=1$hitdoc_dt=document-frame.htm$global=hitdoc_g_$hitdoc_g_hittotal=100$hitdoc_g_hitindex=2","YES, Ch. 190 Shade Tree Commission")</f>
        <v>YES, Ch. 190 Shade Tree Commission</v>
      </c>
      <c r="F6" s="6" t="str">
        <f>HYPERLINK("http://www.amlegal.com/nxt/gateway.dll/Ohio/euclid_oh/partone-administrationcode/titlefive-administration/chapter135departmentofservice?f=templates$fn=default.htm$3.0$vid=amlegal:euclid_oh","YES, Ch. 135 Department of Service")</f>
        <v>YES, Ch. 135 Department of Service</v>
      </c>
      <c r="G6" s="6" t="str">
        <f>HYPERLINK("http://www.amlegal.com/nxt/gateway.dll?f=id$id=Euclid,%20OH%20Code%20of%20Ordinances%3Ar%3A48da$cid=ohio$t=document-frame.htm$an=JD_1703.041$3.0#JD_1703.041","YES, Ch. 1703.041 Administration, Enforcement, and Penalty (Controlling riparian setbacks and wetlands setbacks; adoption by reference)")</f>
        <v>YES, Ch. 1703.041 Administration, Enforcement, and Penalty (Controlling riparian setbacks and wetlands setbacks; adoption by reference)</v>
      </c>
      <c r="H6" s="6" t="str">
        <f>HYPERLINK("http://www.amlegal.com/nxt/gateway.dll?f=id$id=Euclid,%20OH%20Code%20of%20Ordinances%3Ar%3A48da$cid=ohio$t=document-frame.htm$an=JD_1703.041$3.0#JD_1703.041","YES, Ch. 1703.041 Administration, Enforcement, and Penalty (Controlling riparian setbacks and wetlands setbacks; adoption by reference)")</f>
        <v>YES, Ch. 1703.041 Administration, Enforcement, and Penalty (Controlling riparian setbacks and wetlands setbacks; adoption by reference)</v>
      </c>
      <c r="I6" s="6" t="str">
        <f>HYPERLINK("http://www.amlegal.com/nxt/gateway.dll/Ohio/euclid_oh/partnine-streetsutilitiesandpublicservic/titleone-streetandsidewalkareas/chapter909treesplantsandshrubs?f=templates$fn=default.htm$3.0$vid=amlegal:euclid_oh$anc=JD_909.20","YES, Ch. 909 Trees, Plants, and Shrubs")</f>
        <v>YES, Ch. 909 Trees, Plants, and Shrubs</v>
      </c>
      <c r="J6" s="6" t="str">
        <f>HYPERLINK("http://www.amlegal.com/nxt/gateway.dll/Ohio/euclid_oh/partnine-streetsutilitiesandpublicservic/titleone-streetandsidewalkareas/chapter909treesplantsandshrubs?f=templates$fn=default.htm$3.0$vid=amlegal:euclid_oh$anc=JD_909.05","YES, Ch. 909.05 Trees, Plants, and Shrubs (Arboricultural specifications and standards of practice adopted)")</f>
        <v>YES, Ch. 909.05 Trees, Plants, and Shrubs (Arboricultural specifications and standards of practice adopted)</v>
      </c>
      <c r="K6" s="6" t="str">
        <f>HYPERLINK("http://www.amlegal.com/nxt/gateway.dll/Ohio/euclid_oh/partnine-streetsutilitiesandpublicservic/titleone-streetandsidewalkareas/chapter909treesplantsandshrubs?f=templates$fn=default.htm$3.0$vid=amlegal:euclid_oh$anc=JD_909.05","YES, Ch. 909.05 Trees, Plants, and Shrubs (Arboricultural specifications and standards of practice adopted)")</f>
        <v>YES, Ch. 909.05 Trees, Plants, and Shrubs (Arboricultural specifications and standards of practice adopted)</v>
      </c>
      <c r="L6" s="6" t="str">
        <f>HYPERLINK("http://www.amlegal.com/nxt/gateway.dll/Ohio/euclid_oh/partthirteen-planningandzoningcode/titlenine-zoningusedistricts?f=templates$fn=default.htm$3.0$vid=amlegal:euclid_oh","YES, Title NINE Zoning Use Districts")</f>
        <v>YES, Title NINE Zoning Use Districts</v>
      </c>
      <c r="M6" s="6" t="str">
        <f>HYPERLINK("http://www.amlegal.com/nxt/gateway.dll/Ohio/euclid_oh/partthirteen-planningandzoningcode/titlenine-zoningusedistricts/chapter1365overlaydistricts?f=templates$fn=default.htm$3.0$vid=amlegal:euclid_oh$anc=JD_1365.05","YES, Ch. 1365.05e4 Overlay Districts (Downtown Overlay District)")</f>
        <v>YES, Ch. 1365.05e4 Overlay Districts (Downtown Overlay District)</v>
      </c>
      <c r="N6" s="6" t="str">
        <f>HYPERLINK("http://www.amlegal.com/nxt/gateway.dll/Ohio/euclid_oh/partnine-streetsutilitiesandpublicservic/titleone-streetandsidewalkareas/chapter909treesplantsandshrubs?f=templates$fn=default.htm$3.0$vid=amlegal:euclid_oh$anc=JD_909.20","YES, Ch. 909.20 Trees, Plants, and Shrubs (Required Plant Screening)")</f>
        <v>YES, Ch. 909.20 Trees, Plants, and Shrubs (Required Plant Screening)</v>
      </c>
      <c r="O6" s="6" t="str">
        <f>HYPERLINK("http://www.amlegal.com/nxt/gateway.dll/Ohio/euclid_oh/partnine-streetsutilitiesandpublicservic/titleone-streetandsidewalkareas?f=templates$fn=default.htm$3.0$vid=amlegal:euclid_oh","YES, Title One, Ch. 909 Street and Sidealk Areas (Trees, Plants, and Shurbs)")</f>
        <v>YES, Title One, Ch. 909 Street and Sidealk Areas (Trees, Plants, and Shurbs)</v>
      </c>
      <c r="P6" s="6" t="str">
        <f>HYPERLINK("http://www.amlegal.com/nxt/gateway.dll/Ohio/euclid_oh/partnine-streetsutilitiesandpublicservic/titleone-streetandsidewalkareas/chapter909treesplantsandshrubs?f=templates$fn=default.htm$3.0$vid=amlegal:euclid_oh$anc=JD_909.04","YES, Ch. 909.04 Trees, Plants, and Shrubs (Responsibilities of Service Director and City re trees on public property)")</f>
        <v>YES, Ch. 909.04 Trees, Plants, and Shrubs (Responsibilities of Service Director and City re trees on public property)</v>
      </c>
      <c r="Q6" s="6" t="str">
        <f>HYPERLINK("http://www.amlegal.com/nxt/gateway.dll?f=id$id=Euclid,%20OH%20Code%20of%20Ordinances%3Ar%3A330a$cid=ohio$t=document-frame.htm$an=JD_909.03$3.0#JD_909.03","YES, Ch. 909.03 Trees, Plants, Shrubs (Removal of trees damaging property from private property)")</f>
        <v>YES, Ch. 909.03 Trees, Plants, Shrubs (Removal of trees damaging property from private property)</v>
      </c>
      <c r="R6" s="6" t="str">
        <f>HYPERLINK("http://www.amlegal.com/nxt/gateway.dll/Ohio/euclid_oh/partnine-streetsutilitiesandpublicservic/titleone-streetandsidewalkareas/chapter909treesplantsandshrubs?f=templates$fn=default.htm$3.0$vid=amlegal:euclid_oh$anc=JD_909.11","YES, Ch. 909.11 Trees, Plants, and Shrubs (Placing Substances Harmful to Trees)")</f>
        <v>YES, Ch. 909.11 Trees, Plants, and Shrubs (Placing Substances Harmful to Trees)</v>
      </c>
      <c r="S6" s="6" t="str">
        <f>HYPERLINK("http://www.amlegal.com/nxt/gateway.dll/Ohio/euclid_oh/partthirteen-planningandzoningcode/titlethree-platting/chapter1311rulesgoverningplatsandsubdivi?f=templates$fn=default.htm$3.0$vid=amlegal:euclid_oh$anc=JD_1311.17","YES, Ch. 1311.17 Rules Governing Plats and Subdivisions; Standards (Landscaping)")</f>
        <v>YES, Ch. 1311.17 Rules Governing Plats and Subdivisions; Standards (Landscaping)</v>
      </c>
      <c r="T6" s="8" t="s">
        <v>232</v>
      </c>
      <c r="U6" s="6" t="str">
        <f>HYPERLINK("http://www.amlegal.com/nxt/gateway.dll/Ohio/euclid_oh/partnine-streetsutilitiesandpublicservic/titlefive-otherpublicservices/chapter947parks?f=templates$fn=default.htm$3.0$vid=amlegal:euclid_oh$anc=JD_947.03","YES, Ch 947.03 Parks (Destruction of property)")</f>
        <v>YES, Ch 947.03 Parks (Destruction of property)</v>
      </c>
      <c r="V6" s="8" t="s">
        <v>232</v>
      </c>
      <c r="W6" s="17">
        <v>40897</v>
      </c>
    </row>
    <row r="7" spans="1:23" ht="48">
      <c r="A7" s="8" t="s">
        <v>228</v>
      </c>
      <c r="B7" s="4" t="s">
        <v>271</v>
      </c>
      <c r="C7" s="4" t="s">
        <v>226</v>
      </c>
      <c r="D7" s="4" t="s">
        <v>232</v>
      </c>
      <c r="E7" s="4" t="s">
        <v>232</v>
      </c>
      <c r="F7" s="4" t="s">
        <v>232</v>
      </c>
      <c r="G7" s="8" t="s">
        <v>232</v>
      </c>
      <c r="H7" s="8" t="s">
        <v>232</v>
      </c>
      <c r="I7" s="6" t="str">
        <f>HYPERLINK("http://www.conwaygreene.com/hilndhts/lpext.dll/hilndhts/47c1/4e4f/50df?fn=document-frame.htm&amp;f=templates&amp;2.0","YES, Ch. 1150 Tree Preservation")</f>
        <v>YES, Ch. 1150 Tree Preservation</v>
      </c>
      <c r="J7" s="6" t="str">
        <f>HYPERLINK("http://www.conwaygreene.com/hilndhts/lpext.dll/hilndhts/47c1/4e4f/50df/5124?f=hitlist&amp;q=tree&amp;x=Simple&amp;opt=&amp;skc=8000000240233F0EBD8AC89F00005125&amp;c=curr&amp;gh=1&amp;2.0#LPHit1","YES, Ch. 1150.07 Tree Preservation (Minimize tree standards)")</f>
        <v>YES, Ch. 1150.07 Tree Preservation (Minimize tree standards)</v>
      </c>
      <c r="K7" s="8" t="s">
        <v>232</v>
      </c>
      <c r="L7" s="29" t="str">
        <f>HYPERLINK("http://www.conwaygreene.com/hilndhts/lpext.dll/hilndhts/5368/553c/558f/56a9?fn=document-frame.htm&amp;f=templates&amp;2.0","YES, Ch. 1311.23 Building Fees (Street Trees)")</f>
        <v>YES, Ch. 1311.23 Building Fees (Street Trees)</v>
      </c>
      <c r="M7" s="6" t="str">
        <f>HYPERLINK("http://www.conwaygreene.com/hilndhts/lpext.dll/hilndhts/47c1/4e4f/50a4/50cf?fn=document-frame.htm&amp;f=templates&amp;2.0","YES, Ch. 1149.05 Landscaping (Installation and Maintenance Procedures)")</f>
        <v>YES, Ch. 1149.05 Landscaping (Installation and Maintenance Procedures)</v>
      </c>
      <c r="N7" s="29" t="str">
        <f>HYPERLINK("http://www.conwaygreene.com/hilndhts/lpext.dll/hilndhts/47f9/4e8c/4e97/4f24?fn=document-frame.htm&amp;f=templates&amp;2.0","YES, Ch. 1141.12 Off Stree Parking (Screening and Landscaping Requirements)")</f>
        <v>YES, Ch. 1141.12 Off Stree Parking (Screening and Landscaping Requirements)</v>
      </c>
      <c r="O7" s="6" t="str">
        <f>HYPERLINK("http://www.conwaygreene.com/hilndhts/lpext.dll/hilndhts/404f/417d?fn=document-frame.htm&amp;f=templates&amp;2.0","YES, Ch. 917 Street Trees")</f>
        <v>YES, Ch. 917 Street Trees</v>
      </c>
      <c r="P7" s="6" t="str">
        <f>HYPERLINK("http://www.conwaygreene.com/hilndhts/lpext.dll/hilndhts/404f/4227?fn=document-frame.htm&amp;f=templates&amp;2.0","YES, Ch. 919 Tree Removal")</f>
        <v>YES, Ch. 919 Tree Removal</v>
      </c>
      <c r="Q7" s="6" t="str">
        <f>HYPERLINK("http://www.conwaygreene.com/hilndhts/lpext.dll/hilndhts/404f/4227?fn=document-frame.htm&amp;f=templates&amp;2.0","YES, Ch. 919 Tree Removal")</f>
        <v>YES, Ch. 919 Tree Removal</v>
      </c>
      <c r="R7" s="6" t="str">
        <f>HYPERLINK("http://www.conwaygreene.com/hilndhts/lpext.dll/hilndhts/47c1/4e4f/50df/510b?fn=document-frame.htm&amp;f=templates&amp;2.0","YES, Ch. 1150.06 Tree Preservation (Tree Protection)")</f>
        <v>YES, Ch. 1150.06 Tree Preservation (Tree Protection)</v>
      </c>
      <c r="S7" s="6" t="str">
        <f>HYPERLINK("http://www.conwaygreene.com/hilndhts/lpext.dll/hilndhts/47c1/4e4f/50df/5124?f=hitlist&amp;q=tree&amp;x=Simple&amp;opt=&amp;skc=8000000240233F0EBD8AC89F00005125&amp;c=curr&amp;gh=1&amp;2.0#LPHit1","YES, Ch. 1150.07 Tree Preservation (Minimize tree standards)")</f>
        <v>YES, Ch. 1150.07 Tree Preservation (Minimize tree standards)</v>
      </c>
      <c r="T7" s="8" t="s">
        <v>232</v>
      </c>
      <c r="U7" s="6" t="str">
        <f>HYPERLINK("http://www.conwaygreene.com/hilndhts/lpext.dll/hilndhts/2e38/39a9/3a05?fn=document-frame.htm&amp;f=templates&amp;2.0","YES, Ch. 541.06 Property Offenses (Destruction of Trees, Shrubs, and Crops)")</f>
        <v>YES, Ch. 541.06 Property Offenses (Destruction of Trees, Shrubs, and Crops)</v>
      </c>
      <c r="V7" s="6" t="str">
        <f>HYPERLINK("http://www.conwaygreene.com/hilndhts/lpext.dll/hilndhts/47c1/4e4f/50a4?f=hitlist&amp;q=landscaping&amp;x=Simple&amp;opt=&amp;skc=80000002401FB3B20DDD5C5C000050A5&amp;c=curr&amp;gh=1&amp;2.0#LPHit1","YES, Ch. 1149 Landscaping")</f>
        <v>YES, Ch. 1149 Landscaping</v>
      </c>
      <c r="W7" s="17">
        <v>40897</v>
      </c>
    </row>
    <row r="8" spans="1:23" ht="84">
      <c r="A8" s="8" t="s">
        <v>203</v>
      </c>
      <c r="B8" s="4" t="s">
        <v>271</v>
      </c>
      <c r="C8" s="4" t="s">
        <v>277</v>
      </c>
      <c r="D8" s="4" t="s">
        <v>232</v>
      </c>
      <c r="E8" s="4" t="s">
        <v>232</v>
      </c>
      <c r="F8" s="29" t="str">
        <f>HYPERLINK("http://www.conwaygreene.com/Lyndhurst/lpext.dll/Lyndhurst/3fe5/4006/4047?fn=document-frame.htm&amp;f=templates&amp;2.0","YES, Ch. 903.01b Trees and Shrubs (Definitions; Service Director)")</f>
        <v>YES, Ch. 903.01b Trees and Shrubs (Definitions; Service Director)</v>
      </c>
      <c r="G8" s="6" t="str">
        <f>HYPERLINK("http://www.conwaygreene.com/Lyndhurst/lpext.dll/Lyndhurst/4391/464b/4de1/4e61?f=hitlist&amp;q=riparian&amp;x=Simple&amp;opt=&amp;skc=80000002402EA497A843087A00004E62&amp;c=curr&amp;gh=1&amp;2.0#LPHit1","QUASI, Ch. 1169.07a Mixed-Use District Overlay (Open Space Requirements)")</f>
        <v>QUASI, Ch. 1169.07a Mixed-Use District Overlay (Open Space Requirements)</v>
      </c>
      <c r="H8" s="8" t="s">
        <v>231</v>
      </c>
      <c r="I8" s="6" t="str">
        <f>HYPERLINK("http://www.conwaygreene.com/Lyndhurst/lpext.dll/Lyndhurst/3fad/3fce/400f?fn=document-frame.htm&amp;f=templates&amp;2.0","YES, Ch. 903 Trees and Shrubs")</f>
        <v>YES, Ch. 903 Trees and Shrubs</v>
      </c>
      <c r="J8" s="6" t="str">
        <f>HYPERLINK("http://www.conwaygreene.com/Lyndhurst/lpext.dll/Lyndhurst/3fad/3fce/400f/4040?f=hitlist&amp;q=%5Bs%5D%5Brank,100%3A%5Bdomain%3A%5Band%3A%5Bstem%3A%5Bwindowprox,20%3Atree%20size%5D%5D%5D%5D%5Bsum%3A%5Bstem%3A%5Bwindowprox,20%3Atree%20size%5D%5D%5D%5D&amp;x=Advance","YES, Ch. 903.04b Trees and Shrubs (Planting, Removal, Etc.; Permit Required)")</f>
        <v>YES, Ch. 903.04b Trees and Shrubs (Planting, Removal, Etc.; Permit Required)</v>
      </c>
      <c r="K8" s="8" t="s">
        <v>232</v>
      </c>
      <c r="L8" s="6" t="str">
        <f>HYPERLINK("http://www.conwaygreene.com/Lyndhurst/lpext.dll/Lyndhurst/4391/4422/459b/4611?f=hitlist&amp;q=tree%20commission&amp;x=Simple&amp;opt=&amp;skc=800000024021AF80A3BBF05C00004612&amp;c=curr&amp;gh=1&amp;2.0#LPHit1","YES, Ch. 1136.16 Subdividion Design and Lot Standards (Street Trees)")</f>
        <v>YES, Ch. 1136.16 Subdividion Design and Lot Standards (Street Trees)</v>
      </c>
      <c r="M8" s="8" t="s">
        <v>232</v>
      </c>
      <c r="N8" s="6" t="str">
        <f>HYPERLINK("http://www.conwaygreene.com/Lyndhurst/lpext.dll/Lyndhurst/4391/464b/4abd/4b5e?f=hitlist&amp;q=%5Bs%5D%5Brank,100%3A%5Bdomain%3A%5Band%3A%5Bstem%3A%5Bwindowprox,20%3Ascreening%20tree%5D%5D%5D%5D%5Bsum%3A%5Bstem%3A%5Bwindowprox,20%3Ascreening%20tree%5D%5D%5D%5D","YES, 1162.17b Residential Planned unit Development Districts (Screening and Buffering)")</f>
        <v>YES, 1162.17b Residential Planned unit Development Districts (Screening and Buffering)</v>
      </c>
      <c r="O8" s="6" t="str">
        <f>HYPERLINK("http://www.conwaygreene.com/Lyndhurst/lpext.dll?f=FifLink&amp;t=document-frame.htm&amp;l=jump&amp;iid=56daed53.16b20ee8.0.0&amp;nid=ae9#JD_90303","YES, Ch. 903.03 Trees and Shrubs (Master Street Tree Plan adopted)")</f>
        <v>YES, Ch. 903.03 Trees and Shrubs (Master Street Tree Plan adopted)</v>
      </c>
      <c r="P8" s="6" t="str">
        <f>HYPERLINK("http://www.conwaygreene.com/Lyndhurst/lpext.dll?f=FifLink&amp;t=document-frame.htm&amp;l=jump&amp;iid=56daed53.16b20ee8.0.0&amp;nid=af1#JD_90307","YES, Ch. 903.07 Trees and Shrubs (Preservation and removal of  trees on public property)")</f>
        <v>YES, Ch. 903.07 Trees and Shrubs (Preservation and removal of  trees on public property)</v>
      </c>
      <c r="Q8" s="6" t="str">
        <f>HYPERLINK("http://www.conwaygreene.com/Lyndhurst/lpext.dll/Lyndhurst/3fad/3fce/400f/4083?fn=document-frame.htm&amp;f=templates&amp;2.0","YES, Ch. 903.11 Trees and Shrubs (Duties of Private Owners)")</f>
        <v>YES, Ch. 903.11 Trees and Shrubs (Duties of Private Owners)</v>
      </c>
      <c r="R8" s="6" t="str">
        <f>HYPERLINK("http://www.conwaygreene.com/Lyndhurst/lpext.dll/Lyndhurst/3fad/3fce/400f/4051?f=hitlist&amp;q=%5Bs%5D%5Brank,100%3A%5Bdomain%3A%5Band%3A%5Bstem%3A%5Bwindowprox,20%3Atree%20injury%5D%5D%5D%5D%5Bsum%3A%5Bstem%3A%5Bwindowprox,20%3Atree%20injury%5D%5D%5D%5D&amp;x=Adv","YES, Ch. 903.05a3 Trees and Shrubs (General Regulations)")</f>
        <v>YES, Ch. 903.05a3 Trees and Shrubs (General Regulations)</v>
      </c>
      <c r="S8" s="6" t="str">
        <f>HYPERLINK("http://www.conwaygreene.com/Lyndhurst/lpext.dll/Lyndhurst/4391/464b/4de1/4e61?f=hitlist&amp;q=riparian&amp;x=Simple&amp;opt=&amp;skc=80000002402EA497A843087A00004E62&amp;c=curr&amp;gh=1&amp;2.0#LPHit1","YES, Ch. 1169.07a3 Mixed-Use District Overlay (Open Space Requirements)")</f>
        <v>YES, Ch. 1169.07a3 Mixed-Use District Overlay (Open Space Requirements)</v>
      </c>
      <c r="T8" s="8" t="s">
        <v>232</v>
      </c>
      <c r="U8" s="29" t="str">
        <f>HYPERLINK("http://www.conwaygreene.com/Lyndhurst/lpext.dll/Lyndhurst/1d2c/28a9?fn=document-frame.htm&amp;f=templates&amp;2.0","YES, Ch. 642.06 General Offenses (Injuring Vines, Bushes, Trees, or Crops)")</f>
        <v>YES, Ch. 642.06 General Offenses (Injuring Vines, Bushes, Trees, or Crops)</v>
      </c>
      <c r="V8" s="6" t="str">
        <f>HYPERLINK("http://www.conwaygreene.com/Lyndhurst/lpext.dll?f=FifLink&amp;t=document-frame.htm&amp;l=jump&amp;iid=56daed53.16b20ee8.0.0&amp;nid=467#JD_41207","QUASI, Ch. 412.07 Obstruction and Special Uses of Public Ways (Obstructing view of streets)")</f>
        <v>QUASI, Ch. 412.07 Obstruction and Special Uses of Public Ways (Obstructing view of streets)</v>
      </c>
      <c r="W8" s="17">
        <v>40899</v>
      </c>
    </row>
    <row r="9" spans="1:23" ht="60">
      <c r="A9" s="8" t="s">
        <v>228</v>
      </c>
      <c r="B9" s="4" t="s">
        <v>271</v>
      </c>
      <c r="C9" s="4" t="s">
        <v>266</v>
      </c>
      <c r="D9" s="4" t="s">
        <v>232</v>
      </c>
      <c r="E9" s="4" t="s">
        <v>232</v>
      </c>
      <c r="F9" s="4" t="s">
        <v>232</v>
      </c>
      <c r="G9" s="6" t="str">
        <f>HYPERLINK("http://www.conwaygreene.com/Mayfield/lpext.dll/Mayfield/3ec0/3f16/45ac/4651?fn=document-frame.htm&amp;f=templates&amp;2.0","QUASI, Ch. 1129.09a Erosion and Sediment Control (Performance Standards)")</f>
        <v>QUASI, Ch. 1129.09a Erosion and Sediment Control (Performance Standards)</v>
      </c>
      <c r="H9" s="8" t="s">
        <v>231</v>
      </c>
      <c r="I9" s="8" t="s">
        <v>232</v>
      </c>
      <c r="J9" s="6" t="str">
        <f>HYPERLINK("http://www.conwaygreene.com/Mayfield/lpext.dll?f=FifLink&amp;t=document-frame.htm&amp;l=query&amp;iid=12081030.2c06ccb2.0.0&amp;q=%5BGroup%20%271119.11%27%5D","YES, Ch. 1119.11c Required Improvements (Street Trees)")</f>
        <v>YES, Ch. 1119.11c Required Improvements (Street Trees)</v>
      </c>
      <c r="K9" s="8" t="s">
        <v>232</v>
      </c>
      <c r="L9" s="6" t="str">
        <f>HYPERLINK("http://www.conwaygreene.com/Mayfield/lpext.dll?f=FifLink&amp;t=document-frame.htm&amp;l=query&amp;iid=12081030.2c06ccb2.0.0&amp;q=%5BGroup%20%271119.11%27%5D","YES, Ch. 1119.11a Required Improvements (Street Trees)")</f>
        <v>YES, Ch. 1119.11a Required Improvements (Street Trees)</v>
      </c>
      <c r="M9" s="6" t="str">
        <f>HYPERLINK("http://www.conwaygreene.com/Mayfield/lpext.dll?f=FifLink&amp;t=document-frame.htm&amp;l=query&amp;iid=12081030.2c06ccb2.0.0&amp;q=%5BGroup%20%271183.10%27%5D","YES, Ch. 1183.10m2 Off-Street Parking and Loading (Improvements to parking and loading areas)")</f>
        <v>YES, Ch. 1183.10m2 Off-Street Parking and Loading (Improvements to parking and loading areas)</v>
      </c>
      <c r="N9" s="8" t="s">
        <v>232</v>
      </c>
      <c r="O9" s="6" t="str">
        <f>HYPERLINK("http://www.conwaygreene.com/Mayfield/lpext.dll?f=FifLink&amp;t=document-frame.htm&amp;l=query&amp;iid=12081030.2c06ccb2.0.0&amp;q=%5BGroup%20%271119.11%27%5D","YES, Ch. 1119.11 Required Improvements (Street Trees)")</f>
        <v>YES, Ch. 1119.11 Required Improvements (Street Trees)</v>
      </c>
      <c r="P9" s="6" t="str">
        <f>HYPERLINK("http://www.conwaygreene.com/Mayfield/lpext.dll/Mayfield/4ea5/51ed/5406/5419?fn=document-frame.htm&amp;f=templates&amp;2.0","YES, Ch. 1359.01 Destruction of Trees (Removal Regulated; Permit Required)")</f>
        <v>YES, Ch. 1359.01 Destruction of Trees (Removal Regulated; Permit Required)</v>
      </c>
      <c r="Q9" s="6" t="str">
        <f>HYPERLINK("http://www.conwaygreene.com/Mayfield/lpext.dll/Mayfield/4ea5/51ed/5406/5419?fn=document-frame.htm&amp;f=templates&amp;2.0","YES, Ch. 1359.01 Destruction of Trees (Removal Regulated; Permit Required)")</f>
        <v>YES, Ch. 1359.01 Destruction of Trees (Removal Regulated; Permit Required)</v>
      </c>
      <c r="R9" s="8" t="s">
        <v>232</v>
      </c>
      <c r="S9" s="8" t="s">
        <v>232</v>
      </c>
      <c r="T9" s="8" t="s">
        <v>232</v>
      </c>
      <c r="U9" s="6" t="str">
        <f>HYPERLINK("http://www.conwaygreene.com/Mayfield/lpext.dll/Mayfield/4ea5/51ed/5406?f=hitlist&amp;q=tree%20commission&amp;x=Simple&amp;opt=&amp;skc=80000002401F08620C8A753800005407&amp;c=curr&amp;gh=1&amp;2.0#LPHit1","YES, Ch. 1359 Destruction and Removal of Trees")</f>
        <v>YES, Ch. 1359 Destruction and Removal of Trees</v>
      </c>
      <c r="V9" s="6" t="str">
        <f>HYPERLINK("http://www.conwaygreene.com/Mayfield/lpext.dll/Mayfield/3ec0/3f16/4176/41de?f=hitlist&amp;q=%5Bs%5D%5Brank,100%3A%5Bdomain%3A%5Band%3A%5Bstem%3A%5Bwindowprox,20%3Alandscape%20tree%5D%5D%5D%5D%5Bsum%3A%5Bstem%3A%5Bwindowprox,20%3Alandscape%20tree%5D%5D%5D%5D&amp;x","YES, Ch. 1119.11b Required Improvements (Street Trees)")</f>
        <v>YES, Ch. 1119.11b Required Improvements (Street Trees)</v>
      </c>
      <c r="W9" s="17">
        <v>40899</v>
      </c>
    </row>
    <row r="10" spans="1:23" ht="72">
      <c r="A10" s="8" t="s">
        <v>139</v>
      </c>
      <c r="B10" s="4" t="s">
        <v>271</v>
      </c>
      <c r="C10" s="4" t="s">
        <v>239</v>
      </c>
      <c r="D10" s="4" t="s">
        <v>232</v>
      </c>
      <c r="E10" s="4" t="s">
        <v>232</v>
      </c>
      <c r="F10" s="4" t="s">
        <v>232</v>
      </c>
      <c r="G10" s="8" t="s">
        <v>232</v>
      </c>
      <c r="H10" s="8" t="s">
        <v>232</v>
      </c>
      <c r="I10" s="6" t="str">
        <f>HYPERLINK("http://www.amlegal.com/nxt/gateway.dll/Ohio/mayfieldhts/partnine-streetsutilitiesandpublicservic/titleone-streetandsidewalkareas/chapter917treesshrubsandweeds?f=templates$fn=default.htm$3.0$vid=amlegal:mayfieldhts_oh$anc=JD_917.06","YES, Ch. 917 Trees, Shrubs, Weeds")</f>
        <v>YES, Ch. 917 Trees, Shrubs, Weeds</v>
      </c>
      <c r="J10" s="6" t="str">
        <f>HYPERLINK("http://www.amlegal.com/nxt/gateway.dll/Ohio/mayfieldhts/partnine-streetsutilitiesandpublicservic/titleone-streetandsidewalkareas/chapter917treesshrubsandweeds?f=templates$fn=default.htm$3.0$vid=amlegal:mayfieldhts_oh$anc=JD_917.03","YES, Ch. 917.03 Trees, Shrubs, Weeds (Permit Require; Master Street Tree Plan)")</f>
        <v>YES, Ch. 917.03 Trees, Shrubs, Weeds (Permit Require; Master Street Tree Plan)</v>
      </c>
      <c r="K10" s="8" t="s">
        <v>232</v>
      </c>
      <c r="L10" s="6" t="str">
        <f>HYPERLINK("http://www.amlegal.com/nxt/gateway.dll/Ohio/mayfieldhts/partnine-streetsutilitiesandpublicservic/titleone-streetandsidewalkareas/chapter917treesshrubsandweeds?f=templates$fn=default.htm$3.0$vid=amlegal:mayfieldhts_oh$anc=JD_917.03","YES, Ch. 917.03 Trees, Shrubs, Weeds (Permit Require; Master Street Tree Plan)")</f>
        <v>YES, Ch. 917.03 Trees, Shrubs, Weeds (Permit Require; Master Street Tree Plan)</v>
      </c>
      <c r="M10" s="6" t="str">
        <f>HYPERLINK("http://www.amlegal.com/nxt/gateway.dll/Ohio/mayfieldhts/partnine-streetsutilitiesandpublicservic/titleone-streetandsidewalkareas/chapter917treesshrubsandweeds?f=templates$fn=default.htm$3.0$vid=amlegal:mayfieldhts_oh$anc=JD_917.03","YES, Ch. 917.03 Trees, Shrubs, Weeds (Permit Require; Master Street Tree Plan)")</f>
        <v>YES, Ch. 917.03 Trees, Shrubs, Weeds (Permit Require; Master Street Tree Plan)</v>
      </c>
      <c r="N10" s="6" t="str">
        <f>HYPERLINK("http://www.amlegal.com/nxt/gateway.dll/Ohio/mayfieldhts/parteleven-planningandzoningcode/titlefive-zoning/chapter1180mixedusedistricts?f=templates$fn=default.htm$3.0$vid=amlegal:mayfieldhts_oh$anc=JD_1180.04","QUASI, Ch. 1180.04 Mixed-use Districts (Landscaping and screening standards)")</f>
        <v>QUASI, Ch. 1180.04 Mixed-use Districts (Landscaping and screening standards)</v>
      </c>
      <c r="O10" s="6" t="str">
        <f>HYPERLINK("http://www.amlegal.com/nxt/gateway.dll/Ohio/mayfieldhts/partnine-streetsutilitiesandpublicservic/titleone-streetandsidewalkareas/chapter917treesshrubsandweeds?f=templates$fn=default.htm$3.0$vid=amlegal:mayfieldhts_oh$anc=JD_917.03","YES, Ch. 917.03 Trees, Shrubs, Weeds (Permit Require; Master Street Tree Plan)")</f>
        <v>YES, Ch. 917.03 Trees, Shrubs, Weeds (Permit Require; Master Street Tree Plan)</v>
      </c>
      <c r="P10" s="6" t="str">
        <f>HYPERLINK("http://www.amlegal.com/nxt/gateway.dll?f=id$id=Codified%20Ordinances%20of%20Mayfield%20Heights,%20Ohio%3Ar%3A17a69$cid=ohio$t=document-frame.htm$an=JD_917.09$3.0#JD_917.09","YES, Ch. 917.09 Trees, Shrubs, Weeds (Trimming and removal of  trees on public property)")</f>
        <v>YES, Ch. 917.09 Trees, Shrubs, Weeds (Trimming and removal of  trees on public property)</v>
      </c>
      <c r="Q10" s="6" t="str">
        <f>HYPERLINK("http://www.amlegal.com/nxt/gateway.dll/Ohio/mayfieldhts/partnine-streetsutilitiesandpublicservic/titleone-streetandsidewalkareas/chapter917treesshrubsandweeds?f=templates$fn=default.htm$3.0$vid=amlegal:mayfieldhts_oh$anc=JD_917.11","YES, Ch. 917.11 Trees, Shrubs, Weeds (Treatment of trees or shrubs on private property)")</f>
        <v>YES, Ch. 917.11 Trees, Shrubs, Weeds (Treatment of trees or shrubs on private property)</v>
      </c>
      <c r="R10" s="6" t="str">
        <f>HYPERLINK("http://www.amlegal.com/nxt/gateway.dll/Ohio/mayfieldhts/partnine-streetsutilitiesandpublicservic/titleone-streetandsidewalkareas/chapter917treesshrubsandweeds?f=templates$fn=default.htm$3.0$vid=amlegal:mayfieldhts_oh$anc=JD_917.06","YES, Ch. 917.06 Trees, Shrubs, Weeds (Protection of Trees During Building Operations)")</f>
        <v>YES, Ch. 917.06 Trees, Shrubs, Weeds (Protection of Trees During Building Operations)</v>
      </c>
      <c r="S10" s="6" t="str">
        <f>HYPERLINK("http://www.amlegal.com/nxt/gateway.dll?f=id$id=Codified%20Ordinances%20of%20Mayfield%20Heights,%20Ohio%3Ar%3A17a69$cid=ohio$t=document-frame.htm$an=JD_917.07$3.0#JD_917.07","YES, Ch. 917.07 Trees, Shrubs, Weeds (Moving of trees; cash deposit or bond required)")</f>
        <v>YES, Ch. 917.07 Trees, Shrubs, Weeds (Moving of trees; cash deposit or bond required)</v>
      </c>
      <c r="T10" s="29" t="s">
        <v>391</v>
      </c>
      <c r="U10" s="29" t="s">
        <v>392</v>
      </c>
      <c r="V10" s="6" t="str">
        <f>HYPERLINK("http://www.amlegal.com/nxt/gateway.dll/Ohio/mayfieldhts/parteleven-planningandzoningcode/titlefive-zoning?f=templates$fn=default.htm$3.0$vid=amlegal:mayfieldhts_oh","QUASI, Title 5 Zoning; individual districts")</f>
        <v>QUASI, Title 5 Zoning; individual districts</v>
      </c>
      <c r="W10" s="17">
        <v>40899</v>
      </c>
    </row>
    <row r="11" spans="1:23" ht="60">
      <c r="A11" s="8" t="s">
        <v>169</v>
      </c>
      <c r="B11" s="4" t="s">
        <v>271</v>
      </c>
      <c r="C11" s="4" t="s">
        <v>132</v>
      </c>
      <c r="D11" s="5" t="str">
        <f>HYPERLINK("http://www.arborday.org/programs/treeCityUSA/treecities.cfm?chosenstate=Ohio","YES")</f>
        <v>YES</v>
      </c>
      <c r="E11" s="4" t="s">
        <v>232</v>
      </c>
      <c r="F11" s="4" t="s">
        <v>232</v>
      </c>
      <c r="G11" s="6" t="str">
        <f>HYPERLINK("http://www.conwaygreene.com/PepperPike/lpext.dll/PepperPike/3c45/3f6d?fn=document-frame.htm&amp;f=templates&amp;2.0","YES, Ch. 1540 Riparian Setbacks")</f>
        <v>YES, Ch. 1540 Riparian Setbacks</v>
      </c>
      <c r="H11" s="6" t="str">
        <f>HYPERLINK("http://www.conwaygreene.com/PepperPike/lpext.dll?f=FifLink&amp;t=document-frame.htm&amp;l=jump&amp;iid=2c323cd8.5fd8d758.0.0&amp;nid=a95#JD_152001","QUASI, Ch. 1520.01 Sediment and Erosion Control (Purpose and Scope)")</f>
        <v>QUASI, Ch. 1520.01 Sediment and Erosion Control (Purpose and Scope)</v>
      </c>
      <c r="I11" s="6" t="str">
        <f>HYPERLINK("http://www.conwaygreene.com/PepperPike/lpext.dll/PepperPike/3240/3737/3bb1?fn=document-frame.htm&amp;f=templates&amp;2.0","YES, Ch. 1494 Tree Regulations")</f>
        <v>YES, Ch. 1494 Tree Regulations</v>
      </c>
      <c r="J11" s="6" t="str">
        <f>HYPERLINK("http://www.conwaygreene.com/PepperPike/lpext.dll/PepperPike/3240/3737/3bb1/3bc7?fn=document-frame.htm&amp;f=templates&amp;2.0","YES, Ch. 1494.03 Tree Regulations (Applicability)")</f>
        <v>YES, Ch. 1494.03 Tree Regulations (Applicability)</v>
      </c>
      <c r="K11" s="8" t="s">
        <v>232</v>
      </c>
      <c r="L11" s="8" t="s">
        <v>232</v>
      </c>
      <c r="M11" s="8" t="s">
        <v>232</v>
      </c>
      <c r="N11" s="6" t="str">
        <f>HYPERLINK("http://www.conwaygreene.com/PepperPike/lpext.dll/PepperPike/3240/3737/3bb1/3bc4?f=hitlist&amp;q=screening&amp;x=Simple&amp;opt=&amp;skc=80000002401CD1AE6AEC9A4000003BC5&amp;c=curr&amp;gh=1&amp;2.0#LPHit1","YES, Ch. 1494.01 Tree Regulations (Purpose)")</f>
        <v>YES, Ch. 1494.01 Tree Regulations (Purpose)</v>
      </c>
      <c r="O11" s="6" t="str">
        <f>HYPERLINK("http://www.conwaygreene.com/PepperPike/lpext.dll?f=FifLink&amp;t=document-frame.htm&amp;l=jump&amp;iid=2c323cd8.5fd8d758.0.0&amp;nid=6ef#JD_124810","YES, Ch. 1248.10 Land Improvements (Street Trees)")</f>
        <v>YES, Ch. 1248.10 Land Improvements (Street Trees)</v>
      </c>
      <c r="P11" s="6" t="str">
        <f>HYPERLINK("http://www.conwaygreene.com/PepperPike/lpext.dll/PepperPike/3240/3737/3bb1/3c0b?fn=document-frame.htm&amp;f=templates&amp;2.0","YES, Ch. 1494.09 Tree Regulation (Trimming Trees)")</f>
        <v>YES, Ch. 1494.09 Tree Regulation (Trimming Trees)</v>
      </c>
      <c r="Q11" s="6" t="str">
        <f>HYPERLINK("http://www.conwaygreene.com/PepperPike/lpext.dll/PepperPike/3240/3737/3bb1/3bdb?f=hitlist&amp;q=%5Bs%5D%5Brank,100%3A%5Bdomain%3A%5Band%3A%5Bstem%3A%5Bwindowprox,20%3Atree%20lot%5D%5D%5D%5D%5Bsum%3A%5Bstem%3A%5Bwindowprox,20%3Atree%20lot%5D%5D%5D%5D&amp;x=Advance","YES, Ch. 1494.04f Tree Regulations (Expemtions)")</f>
        <v>YES, Ch. 1494.04f Tree Regulations (Expemtions)</v>
      </c>
      <c r="R11" s="6" t="str">
        <f>HYPERLINK("http://www.conwaygreene.com/PepperPike/lpext.dll/PepperPike/3240/3737/3bb1/3be7?f=hitlist&amp;q=forester&amp;x=Simple&amp;opt=&amp;skc=800000024027D07182D5AF4A00003BE8&amp;c=curr&amp;gh=1&amp;2.0#LPHit1","YES, Ch. 1494.05c Tree Regulations (Tree Preservation)")</f>
        <v>YES, Ch. 1494.05c Tree Regulations (Tree Preservation)</v>
      </c>
      <c r="S11" s="6" t="str">
        <f>HYPERLINK("http://www.conwaygreene.com/PepperPike/lpext.dll/PepperPike/3240/3737/3bb1/3c0f?f=hitlist&amp;q=%5Bs%5D%5Brank,100%3A%5Bdomain%3A%5Band%3A%5Bstem%3A%5Bwindowprox,20%3Atree%20planting%5D%5D%5D%5D%5Bsum%3A%5Bstem%3A%5Bwindowprox,20%3Atree%20planting%5D%5D%5D%5D","YES, Ch. 1494.99 Tree Regulations (Penalty)")</f>
        <v>YES, Ch. 1494.99 Tree Regulations (Penalty)</v>
      </c>
      <c r="T11" s="8" t="s">
        <v>232</v>
      </c>
      <c r="U11" s="6" t="str">
        <f>HYPERLINK("http://www.conwaygreene.com/PepperPike/lpext.dll?f=FifLink&amp;t=document-frame.htm&amp;l=jump&amp;iid=2c323cd8.5fd8d758.0.0&amp;nid=567#JD_64206","YES, Ch. 642.06 Offenses Related to Property (Destruction of Shrubs, Trees or Crops)")</f>
        <v>YES, Ch. 642.06 Offenses Related to Property (Destruction of Shrubs, Trees or Crops)</v>
      </c>
      <c r="V11" s="6" t="str">
        <f>HYPERLINK("http://www.conwaygreene.com/PepperPike/lpext.dll/PepperPike/2c75/2f22?fn=document-frame.htm&amp;f=templates&amp;2.0","QUASI, Title 6 Zoning Code")</f>
        <v>QUASI, Title 6 Zoning Code</v>
      </c>
      <c r="W11" s="17">
        <v>40899</v>
      </c>
    </row>
    <row r="12" spans="1:23" ht="120">
      <c r="A12" s="8" t="s">
        <v>204</v>
      </c>
      <c r="B12" s="4" t="s">
        <v>271</v>
      </c>
      <c r="C12" s="4" t="s">
        <v>214</v>
      </c>
      <c r="D12" s="5" t="str">
        <f>HYPERLINK("http://www.arborday.org/programs/treeCityUSA/treecities.cfm?chosenstate=Ohio","YES")</f>
        <v>YES</v>
      </c>
      <c r="E12" s="6" t="str">
        <f>HYPERLINK("http://www.conwaygreene.com/RichmondHts/lpext.dll/RichmondHts/851/afe/111a?f=hitlist&amp;q=tree%20commission&amp;x=Simple&amp;opt=&amp;skc=8000000240182BE7FBC6CED90000111B&amp;c=curr&amp;gh=1&amp;2.0#LPHit1","YES, Ch. 166 Tree Commission")</f>
        <v>YES, Ch. 166 Tree Commission</v>
      </c>
      <c r="F12" s="6" t="str">
        <f>HYPERLINK("http://www.conwaygreene.com/RichmondHts/lpext.dll/RichmondHts/3678/3694/3866/3887?f=hitlist&amp;q=arborist&amp;x=Simple&amp;opt=&amp;skc=800000024028852B960E841100003888&amp;c=curr&amp;gh=1&amp;2.0#LPHit1","YES, Ch. 911.02 Trees, Shrubs, and Bushes (City Arborist’s jurisdiction and duties)")</f>
        <v>YES, Ch. 911.02 Trees, Shrubs, and Bushes (City Arborist’s jurisdiction and duties)</v>
      </c>
      <c r="G12" s="6" t="str">
        <f>HYPERLINK("http://www.conwaygreene.com/RichmondHts/lpext.dll?f=FifLink&amp;t=document-frame.htm&amp;l=jump&amp;iid=50042567.359f6a6a.0.0&amp;nid=d8b#JD_119705","YES, Ch. 1197.05 Riparian Areas and Wetlands (Establishment of designated watercourses and riparian setbacks)")</f>
        <v>YES, Ch. 1197.05 Riparian Areas and Wetlands (Establishment of designated watercourses and riparian setbacks)</v>
      </c>
      <c r="H12" s="6" t="str">
        <f>HYPERLINK("http://www.conwaygreene.com/RichmondHts/lpext.dll/RichmondHts/3b99/4b3a/4de1/4e44?fn=document-frame.htm&amp;f=templates&amp;2.0","YES, Ch. 1197.06 Riparian Areas and Wetlands (Establishment of wetland setbacks)")</f>
        <v>YES, Ch. 1197.06 Riparian Areas and Wetlands (Establishment of wetland setbacks)</v>
      </c>
      <c r="I12" s="6" t="str">
        <f>HYPERLINK("http://www.conwaygreene.com/RichmondHts/lpext.dll/RichmondHts/3678/3694/3866?fn=document-frame.htm&amp;f=templates&amp;2.0","YES, Ch. 911 Trees, Shrubs, and Bushes")</f>
        <v>YES, Ch. 911 Trees, Shrubs, and Bushes</v>
      </c>
      <c r="J12" s="6" t="str">
        <f>HYPERLINK("http://www.conwaygreene.com/RichmondHts/lpext.dll/RichmondHts/3678/3694/3866/3893?fn=document-frame.htm&amp;f=templates&amp;2.0","YES, Ch. 911.04b Trees, Shrubs, and Bushes (Permit required; conditions)")</f>
        <v>YES, Ch. 911.04b Trees, Shrubs, and Bushes (Permit required; conditions)</v>
      </c>
      <c r="K12" s="8" t="s">
        <v>232</v>
      </c>
      <c r="L12" s="6" t="str">
        <f>HYPERLINK("http://www.conwaygreene.com/RichmondHts/lpext.dll?f=FifLink&amp;t=document-frame.htm&amp;l=jump&amp;iid=50042567.359f6a6a.0.0&amp;nid=9df#JD_110308","YES, Ch. 1103.08b Specifications for public and private roads (Sidewalks, trees and street lights)")</f>
        <v>YES, Ch. 1103.08b Specifications for public and private roads (Sidewalks, trees and street lights)</v>
      </c>
      <c r="M12" s="6" t="str">
        <f>HYPERLINK("http://www.conwaygreene.com/RichmondHts/lpext.dll?f=FifLink&amp;t=document-frame.htm&amp;l=jump&amp;iid=50042567.359f6a6a.0.0&amp;nid=cd1#JD_117705","YES, Ch. 1177.05a Walls, Landscaping and Ecological Preservation (Standards; landscaping and buffer strips)")</f>
        <v>YES, Ch. 1177.05a Walls, Landscaping and Ecological Preservation (Standards; landscaping and buffer strips)</v>
      </c>
      <c r="N12" s="8" t="s">
        <v>232</v>
      </c>
      <c r="O12" s="6" t="str">
        <f>HYPERLINK("http://www.conwaygreene.com/RichmondHts/lpext.dll?f=FifLink&amp;t=document-frame.htm&amp;l=jump&amp;iid=50042567.359f6a6a.0.0&amp;nid=9f7#JD_91103","YES, Ch. 911.03 Trees, Shrubs, and Bushes (Master Street Tree Plan Adopted)")</f>
        <v>YES, Ch. 911.03 Trees, Shrubs, and Bushes (Master Street Tree Plan Adopted)</v>
      </c>
      <c r="P12" s="6" t="str">
        <f>HYPERLINK("http://www.conwaygreene.com/RichmondHts/lpext.dll?f=FifLink&amp;t=document-frame.htm&amp;l=jump&amp;iid=50042567.359f6a6a.0.0&amp;nid=9ff#JD_91107","YES, Ch. 911.07 Trees, Shrubs, Bushes (Preservation and removal of trees on public property)")</f>
        <v>YES, Ch. 911.07 Trees, Shrubs, Bushes (Preservation and removal of trees on public property)</v>
      </c>
      <c r="Q12" s="6" t="str">
        <f>HYPERLINK("http://www.conwaygreene.com/RichmondHts/lpext.dll/RichmondHts/3678/3694/3866/38d2?fn=document-frame.htm&amp;f=templates&amp;2.0","YES, Ch. 911.11 Trees, Shrubs, Bushes (Duties of private owners)")</f>
        <v>YES, Ch. 911.11 Trees, Shrubs, Bushes (Duties of private owners)</v>
      </c>
      <c r="R12" s="6" t="str">
        <f>HYPERLINK("http://www.conwaygreene.com/RichmondHts/lpext.dll?f=FifLink&amp;t=document-frame.htm&amp;l=jump&amp;iid=50042567.359f6a6a.0.0&amp;nid=9fb#JD_91105","YES, Ch. 911.05a3 Trees, Shrubs, and Bushes (General tree and shrub regulations) ")</f>
        <v>YES, Ch. 911.05a3 Trees, Shrubs, and Bushes (General tree and shrub regulations) </v>
      </c>
      <c r="S12" s="6" t="e">
        <f>#N/A</f>
        <v>#N/A</v>
      </c>
      <c r="T12" s="6"/>
      <c r="U12" s="6"/>
      <c r="V12" s="6"/>
      <c r="W12" s="17">
        <v>40899</v>
      </c>
    </row>
    <row r="13" spans="1:23" ht="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</sheetData>
  <sheetProtection/>
  <hyperlinks>
    <hyperlink ref="T10" r:id="rId1" display="YES, Ch. 1193 Topsoil Removal"/>
    <hyperlink ref="U10" r:id="rId2" display="YES, Ch. 541.06 Offenses Related to Property (Injuring vines, bushes, or crops)"/>
  </hyperlinks>
  <printOptions gridLines="1" verticalCentered="1"/>
  <pageMargins left="0.75" right="0.75" top="1" bottom="1" header="0.5" footer="0.5"/>
  <pageSetup fitToHeight="3" fitToWidth="2" horizontalDpi="300" verticalDpi="300" orientation="landscape" paperSize="3" scale="81"/>
  <headerFooter alignWithMargins="0">
    <oddHeader>&amp;LEUCLID CREEK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12"/>
  <sheetViews>
    <sheetView zoomScale="85" zoomScaleNormal="85" workbookViewId="0" topLeftCell="A1">
      <pane xSplit="3" ySplit="1" topLeftCell="D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1" sqref="A11:IV11"/>
    </sheetView>
  </sheetViews>
  <sheetFormatPr defaultColWidth="9.140625" defaultRowHeight="12.75" customHeight="1"/>
  <cols>
    <col min="1" max="1" width="20.28125" style="66" bestFit="1" customWidth="1"/>
    <col min="2" max="2" width="10.421875" style="66" bestFit="1" customWidth="1"/>
    <col min="3" max="3" width="17.8515625" style="66" customWidth="1"/>
    <col min="4" max="4" width="9.421875" style="66" bestFit="1" customWidth="1"/>
    <col min="5" max="5" width="26.8515625" style="66" bestFit="1" customWidth="1"/>
    <col min="6" max="6" width="16.421875" style="66" customWidth="1"/>
    <col min="7" max="7" width="25.7109375" style="66" customWidth="1"/>
    <col min="8" max="8" width="24.421875" style="66" customWidth="1"/>
    <col min="9" max="9" width="13.421875" style="66" customWidth="1"/>
    <col min="10" max="10" width="24.421875" style="66" customWidth="1"/>
    <col min="11" max="11" width="21.140625" style="66" customWidth="1"/>
    <col min="12" max="12" width="18.140625" style="66" customWidth="1"/>
    <col min="13" max="14" width="23.00390625" style="66" customWidth="1"/>
    <col min="15" max="15" width="35.00390625" style="66" customWidth="1"/>
    <col min="16" max="16" width="21.00390625" style="66" customWidth="1"/>
    <col min="17" max="17" width="24.8515625" style="66" bestFit="1" customWidth="1"/>
    <col min="18" max="18" width="19.421875" style="66" customWidth="1"/>
    <col min="19" max="19" width="23.421875" style="66" bestFit="1" customWidth="1"/>
    <col min="20" max="20" width="18.8515625" style="66" bestFit="1" customWidth="1"/>
    <col min="21" max="21" width="15.00390625" style="66" customWidth="1"/>
    <col min="22" max="22" width="21.28125" style="66" bestFit="1" customWidth="1"/>
    <col min="23" max="23" width="9.28125" style="66" bestFit="1" customWidth="1"/>
    <col min="24" max="16384" width="9.140625" style="66" customWidth="1"/>
  </cols>
  <sheetData>
    <row r="1" spans="1:23" s="64" customFormat="1" ht="24">
      <c r="A1" s="30" t="s">
        <v>201</v>
      </c>
      <c r="B1" s="30" t="s">
        <v>302</v>
      </c>
      <c r="C1" s="30" t="s">
        <v>160</v>
      </c>
      <c r="D1" s="30" t="s">
        <v>129</v>
      </c>
      <c r="E1" s="18" t="s">
        <v>227</v>
      </c>
      <c r="F1" s="18" t="s">
        <v>198</v>
      </c>
      <c r="G1" s="18" t="s">
        <v>252</v>
      </c>
      <c r="H1" s="18" t="s">
        <v>155</v>
      </c>
      <c r="I1" s="18" t="s">
        <v>290</v>
      </c>
      <c r="J1" s="18" t="s">
        <v>179</v>
      </c>
      <c r="K1" s="18" t="s">
        <v>146</v>
      </c>
      <c r="L1" s="18" t="s">
        <v>196</v>
      </c>
      <c r="M1" s="18" t="s">
        <v>300</v>
      </c>
      <c r="N1" s="18" t="s">
        <v>134</v>
      </c>
      <c r="O1" s="18" t="s">
        <v>122</v>
      </c>
      <c r="P1" s="18" t="s">
        <v>157</v>
      </c>
      <c r="Q1" s="18" t="s">
        <v>212</v>
      </c>
      <c r="R1" s="18" t="s">
        <v>187</v>
      </c>
      <c r="S1" s="18" t="s">
        <v>241</v>
      </c>
      <c r="T1" s="18" t="s">
        <v>125</v>
      </c>
      <c r="U1" s="18" t="s">
        <v>366</v>
      </c>
      <c r="V1" s="18" t="s">
        <v>235</v>
      </c>
      <c r="W1" s="20" t="s">
        <v>280</v>
      </c>
    </row>
    <row r="2" spans="1:23" ht="60">
      <c r="A2" s="44" t="s">
        <v>268</v>
      </c>
      <c r="B2" s="45" t="s">
        <v>271</v>
      </c>
      <c r="C2" s="45" t="s">
        <v>278</v>
      </c>
      <c r="D2" s="16" t="str">
        <f>HYPERLINK("http://www.arborday.org/programs/treeCityUSA/treecities.cfm?chosenstate=Ohio","YES")</f>
        <v>YES</v>
      </c>
      <c r="E2" s="44" t="s">
        <v>206</v>
      </c>
      <c r="F2" s="6" t="str">
        <f>HYPERLINK("http://www.conwaygreene.com/Beachwood/lpext.dll?f=FifLink&amp;t=document-frame.htm&amp;l=query&amp;iid=66a20ab6.f80e938.0.0&amp;q=%5BGroup%20%27923.01%27%5D","YES, Ch. 923.01 Definitions")</f>
        <v>YES, Ch. 923.01 Definitions</v>
      </c>
      <c r="G2" s="6" t="str">
        <f>HYPERLINK("http://www.conwaygreene.com/Beachwood/lpext.dll/Beachwood/3de1/4869/4b34/4b55?f=hitlist&amp;q=riparian&amp;x=Simple&amp;opt=&amp;skc=80000002401D42F82CB91C2C00004B56&amp;c=curr&amp;gh=1&amp;2.0#LPHit1","YES, Ch. 1157.04 Riparian and Wetland Setbacks (Establishment of Riparian Setbacks)")</f>
        <v>YES, Ch. 1157.04 Riparian and Wetland Setbacks (Establishment of Riparian Setbacks)</v>
      </c>
      <c r="H2" s="6" t="str">
        <f>HYPERLINK("http://www.conwaygreene.com/Beachwood/lpext.dll?f=FifLink&amp;t=document-frame.htm&amp;l=query&amp;iid=66a20ab6.f80e938.0.0&amp;q=%5BGroup%201157.06%5D","YES, Ch. 1157.06 Riparian and Wetland Setbacks (Establishment of Wetland Setbacks)")</f>
        <v>YES, Ch. 1157.06 Riparian and Wetland Setbacks (Establishment of Wetland Setbacks)</v>
      </c>
      <c r="I2" s="6" t="str">
        <f>HYPERLINK("http://www.conwaygreene.com/Beachwood/lpext.dll/Beachwood/3b37/3c6b/3c8e?f=hitlist&amp;q=trees&amp;x=Simple&amp;opt=&amp;skc=80000002401EFEBE1833E26B00003C8F&amp;c=curr&amp;gh=1&amp;2.0#LPHit1","YES, Ch. 923 Trees")</f>
        <v>YES, Ch. 923 Trees</v>
      </c>
      <c r="J2" s="44" t="s">
        <v>232</v>
      </c>
      <c r="K2" s="44" t="s">
        <v>232</v>
      </c>
      <c r="L2" s="6" t="str">
        <f>HYPERLINK("http://www.conwaygreene.com/Beachwood/lpext.dll/Beachwood/4d37/4e00/4f63/4fc4?f=hitlist&amp;q=tree%20planting&amp;x=Simple&amp;opt=&amp;skc=8000000240108B1698B8801100004FC5&amp;c=curr&amp;gh=1&amp;2.0#LPHit1","YES, Ch. 1319.09 Fences (Shade Tree Planting; Deposit)")</f>
        <v>YES, Ch. 1319.09 Fences (Shade Tree Planting; Deposit)</v>
      </c>
      <c r="M2" s="6" t="str">
        <f>HYPERLINK("http://www.conwaygreene.com/Beachwood/lpext.dll/Beachwood/3de1/3fe8?fn=document-frame.htm&amp;f=templates&amp;2.0","YES, Title 3 Zoning Districts and Uses")</f>
        <v>YES, Title 3 Zoning Districts and Uses</v>
      </c>
      <c r="N2" s="6" t="str">
        <f>HYPERLINK("http://www.conwaygreene.com/Beachwood/lpext.dll/Beachwood/3de1/3fe8?fn=document-frame.htm&amp;f=templates&amp;2.0","YES, Title 3 Zoning Districts and Uses")</f>
        <v>YES, Title 3 Zoning Districts and Uses</v>
      </c>
      <c r="O2" s="6" t="str">
        <f>HYPERLINK("http://www.conwaygreene.com/Beachwood/lpext.dll/Beachwood/3b37/3c6b/3c8e/3cde?f=hitlist&amp;q=street%20tree&amp;x=Simple&amp;opt=&amp;skc=8000000240185AA9AC89155B00003CDF&amp;c=curr&amp;gh=1&amp;2.0#LPHit1","YES, Ch. 923.13 Trees (Street Tree Master Plan)")</f>
        <v>YES, Ch. 923.13 Trees (Street Tree Master Plan)</v>
      </c>
      <c r="P2" s="6" t="str">
        <f>HYPERLINK("http://www.conwaygreene.com/Beachwood/lpext.dll?f=FifLink&amp;t=document-frame.htm&amp;l=query&amp;iid=66a20ab6.f80e938.0.0&amp;q=%5BGroup%20%27923.09%27%5D","YES, Ch. 923.09 Trees (Removal of Trees on Public Property)")</f>
        <v>YES, Ch. 923.09 Trees (Removal of Trees on Public Property)</v>
      </c>
      <c r="Q2" s="6" t="str">
        <f>HYPERLINK("http://www.conwaygreene.com/Beachwood/lpext.dll?f=FifLink&amp;t=document-frame.htm&amp;l=query&amp;iid=66a20ab6.f80e938.0.0&amp;q=%5BGroup%20%27923.11%27%5D","YES, Ch. 923.11 Trees (Removal of Trees on Private Property)")</f>
        <v>YES, Ch. 923.11 Trees (Removal of Trees on Private Property)</v>
      </c>
      <c r="R2" s="6" t="str">
        <f>HYPERLINK("http://www.conwaygreene.com/Beachwood/lpext.dll/Beachwood/3b37/3c6b/3c8e/3cc2?f=hitlist&amp;q=trees&amp;x=Simple&amp;opt=&amp;skc=8000000240254621EEBCE87B00003CC3&amp;c=curr&amp;gh=1&amp;2.0#LPHit1","YES, Ch. 923.06 Trees (Care of Trees During Building Operations)")</f>
        <v>YES, Ch. 923.06 Trees (Care of Trees During Building Operations)</v>
      </c>
      <c r="S2" s="6" t="str">
        <f>HYPERLINK("http://www.conwaygreene.com/Beachwood/lpext.dll/Beachwood/3b37/3c6b/3c8e/3cc6?fn=document-frame.htm&amp;f=templates&amp;2.0","YES, Ch. 923.07 Trees (Moving Trees)")</f>
        <v>YES, Ch. 923.07 Trees (Moving Trees)</v>
      </c>
      <c r="T2" s="44" t="s">
        <v>232</v>
      </c>
      <c r="U2" s="6" t="str">
        <f>HYPERLINK("http://www.conwaygreene.com/Beachwood/lpext.dll/Beachwood/3de1/4869/49f4/4a0d?f=hitlist&amp;q=destruction&amp;x=Simple&amp;opt=&amp;skc=80000002402384D1C602113C00004A0E&amp;c=curr&amp;gh=1&amp;2.0#LPHit1","YES, Ch. 1151.02 Trees (Removal or Destruction of Trees on Vacant Lots)")</f>
        <v>YES, Ch. 1151.02 Trees (Removal or Destruction of Trees on Vacant Lots)</v>
      </c>
      <c r="V2" s="6" t="str">
        <f>HYPERLINK("http://www.conwaygreene.com/Beachwood/lpext.dll/Beachwood/4d37/4e00/4f63/4fc8?fn=document-frame.htm&amp;f=templates&amp;2.0","YES, Ch. 1319.10 Fencing (Landscaping)")</f>
        <v>YES, Ch. 1319.10 Fencing (Landscaping)</v>
      </c>
      <c r="W2" s="65">
        <v>40897</v>
      </c>
    </row>
    <row r="3" spans="1:23" ht="96">
      <c r="A3" s="8" t="s">
        <v>675</v>
      </c>
      <c r="B3" s="45" t="s">
        <v>271</v>
      </c>
      <c r="C3" s="45" t="s">
        <v>281</v>
      </c>
      <c r="D3" s="5" t="str">
        <f>HYPERLINK("http://www.arborday.org/programs/treeCityUSA/treecities.cfm?chosenstate=Ohio","YES")</f>
        <v>YES</v>
      </c>
      <c r="E3" s="6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3" s="5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3" s="45" t="s">
        <v>232</v>
      </c>
      <c r="H3" s="45" t="s">
        <v>232</v>
      </c>
      <c r="I3" s="5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3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3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3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3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341.07g Design Review (Design Guidelines)")</f>
        <v>YES, Ch. 341.07g Design Review (Design Guidelines)</v>
      </c>
      <c r="N3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3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3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3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3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3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3" s="45" t="s">
        <v>232</v>
      </c>
      <c r="U3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3" s="5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3" s="46">
        <v>40893</v>
      </c>
    </row>
    <row r="4" spans="1:23" s="21" customFormat="1" ht="84">
      <c r="A4" s="67" t="s">
        <v>646</v>
      </c>
      <c r="B4" s="68" t="s">
        <v>271</v>
      </c>
      <c r="C4" s="68" t="s">
        <v>156</v>
      </c>
      <c r="D4" s="68" t="s">
        <v>232</v>
      </c>
      <c r="E4" s="68" t="s">
        <v>232</v>
      </c>
      <c r="F4" s="68" t="s">
        <v>232</v>
      </c>
      <c r="G4" s="68" t="s">
        <v>232</v>
      </c>
      <c r="H4" s="68" t="s">
        <v>232</v>
      </c>
      <c r="I4" s="68" t="s">
        <v>232</v>
      </c>
      <c r="J4" s="68" t="s">
        <v>232</v>
      </c>
      <c r="K4" s="68" t="s">
        <v>232</v>
      </c>
      <c r="L4" s="68" t="s">
        <v>232</v>
      </c>
      <c r="M4" s="68" t="s">
        <v>232</v>
      </c>
      <c r="N4" s="68" t="s">
        <v>232</v>
      </c>
      <c r="O4" s="24" t="s">
        <v>13</v>
      </c>
      <c r="P4" s="23" t="s">
        <v>232</v>
      </c>
      <c r="Q4" s="24" t="s">
        <v>14</v>
      </c>
      <c r="R4" s="24" t="s">
        <v>15</v>
      </c>
      <c r="S4" s="23" t="s">
        <v>232</v>
      </c>
      <c r="T4" s="23" t="s">
        <v>232</v>
      </c>
      <c r="U4" s="24" t="s">
        <v>322</v>
      </c>
      <c r="V4" s="23" t="s">
        <v>232</v>
      </c>
      <c r="W4" s="25">
        <v>40946</v>
      </c>
    </row>
    <row r="5" spans="1:23" s="21" customFormat="1" ht="60">
      <c r="A5" s="22" t="s">
        <v>307</v>
      </c>
      <c r="B5" s="23" t="s">
        <v>271</v>
      </c>
      <c r="C5" s="23" t="s">
        <v>207</v>
      </c>
      <c r="D5" s="26" t="s">
        <v>206</v>
      </c>
      <c r="E5" s="27" t="s">
        <v>308</v>
      </c>
      <c r="F5" s="24" t="s">
        <v>16</v>
      </c>
      <c r="G5" s="55" t="s">
        <v>17</v>
      </c>
      <c r="H5" s="24" t="s">
        <v>18</v>
      </c>
      <c r="I5" s="24" t="s">
        <v>19</v>
      </c>
      <c r="J5" s="24" t="s">
        <v>20</v>
      </c>
      <c r="K5" s="23" t="s">
        <v>232</v>
      </c>
      <c r="L5" s="24" t="s">
        <v>21</v>
      </c>
      <c r="M5" s="23" t="s">
        <v>232</v>
      </c>
      <c r="N5" s="55" t="s">
        <v>393</v>
      </c>
      <c r="O5" s="24" t="s">
        <v>22</v>
      </c>
      <c r="P5" s="24" t="s">
        <v>23</v>
      </c>
      <c r="Q5" s="24" t="s">
        <v>24</v>
      </c>
      <c r="R5" s="24" t="s">
        <v>25</v>
      </c>
      <c r="S5" s="24" t="s">
        <v>26</v>
      </c>
      <c r="T5" s="24" t="s">
        <v>27</v>
      </c>
      <c r="U5" s="24" t="s">
        <v>28</v>
      </c>
      <c r="V5" s="55" t="s">
        <v>393</v>
      </c>
      <c r="W5" s="25">
        <v>40946</v>
      </c>
    </row>
    <row r="6" spans="1:23" s="21" customFormat="1" ht="84">
      <c r="A6" s="22" t="s">
        <v>647</v>
      </c>
      <c r="B6" s="23" t="s">
        <v>309</v>
      </c>
      <c r="C6" s="23" t="s">
        <v>133</v>
      </c>
      <c r="D6" s="69" t="s">
        <v>232</v>
      </c>
      <c r="E6" s="24" t="s">
        <v>34</v>
      </c>
      <c r="F6" s="24" t="s">
        <v>35</v>
      </c>
      <c r="G6" s="24" t="s">
        <v>36</v>
      </c>
      <c r="H6" s="24" t="s">
        <v>36</v>
      </c>
      <c r="I6" s="24" t="s">
        <v>37</v>
      </c>
      <c r="J6" s="24" t="s">
        <v>38</v>
      </c>
      <c r="K6" s="24" t="s">
        <v>39</v>
      </c>
      <c r="L6" s="24" t="s">
        <v>40</v>
      </c>
      <c r="M6" s="24" t="s">
        <v>41</v>
      </c>
      <c r="N6" s="24" t="s">
        <v>42</v>
      </c>
      <c r="O6" s="24" t="s">
        <v>43</v>
      </c>
      <c r="P6" s="24" t="s">
        <v>44</v>
      </c>
      <c r="Q6" s="24" t="s">
        <v>45</v>
      </c>
      <c r="R6" s="24" t="s">
        <v>46</v>
      </c>
      <c r="S6" s="24" t="s">
        <v>44</v>
      </c>
      <c r="T6" s="23" t="s">
        <v>232</v>
      </c>
      <c r="U6" s="24" t="s">
        <v>310</v>
      </c>
      <c r="V6" s="24" t="s">
        <v>47</v>
      </c>
      <c r="W6" s="25">
        <v>40945</v>
      </c>
    </row>
    <row r="7" spans="1:23" ht="72">
      <c r="A7" s="44" t="s">
        <v>648</v>
      </c>
      <c r="B7" s="45" t="s">
        <v>271</v>
      </c>
      <c r="C7" s="45" t="s">
        <v>230</v>
      </c>
      <c r="D7" s="45" t="s">
        <v>232</v>
      </c>
      <c r="E7" s="45" t="s">
        <v>232</v>
      </c>
      <c r="F7" s="48" t="s">
        <v>48</v>
      </c>
      <c r="G7" s="48" t="s">
        <v>49</v>
      </c>
      <c r="H7" s="48" t="s">
        <v>50</v>
      </c>
      <c r="I7" s="48" t="s">
        <v>51</v>
      </c>
      <c r="J7" s="48" t="s">
        <v>52</v>
      </c>
      <c r="K7" s="48" t="s">
        <v>53</v>
      </c>
      <c r="L7" s="48" t="s">
        <v>53</v>
      </c>
      <c r="M7" s="48" t="s">
        <v>54</v>
      </c>
      <c r="N7" s="48" t="s">
        <v>55</v>
      </c>
      <c r="O7" s="70" t="s">
        <v>56</v>
      </c>
      <c r="P7" s="48" t="s">
        <v>57</v>
      </c>
      <c r="Q7" s="48" t="s">
        <v>58</v>
      </c>
      <c r="R7" s="48" t="s">
        <v>59</v>
      </c>
      <c r="S7" s="48" t="s">
        <v>60</v>
      </c>
      <c r="T7" s="48" t="s">
        <v>61</v>
      </c>
      <c r="U7" s="48" t="s">
        <v>318</v>
      </c>
      <c r="V7" s="48" t="s">
        <v>62</v>
      </c>
      <c r="W7" s="71">
        <v>40952</v>
      </c>
    </row>
    <row r="8" spans="1:23" ht="96">
      <c r="A8" s="8" t="s">
        <v>304</v>
      </c>
      <c r="B8" s="4" t="s">
        <v>271</v>
      </c>
      <c r="C8" s="8" t="s">
        <v>311</v>
      </c>
      <c r="D8" s="4" t="s">
        <v>232</v>
      </c>
      <c r="E8" s="4" t="s">
        <v>232</v>
      </c>
      <c r="F8" s="8" t="s">
        <v>531</v>
      </c>
      <c r="G8" s="8" t="s">
        <v>532</v>
      </c>
      <c r="H8" s="8" t="s">
        <v>532</v>
      </c>
      <c r="I8" s="53" t="s">
        <v>508</v>
      </c>
      <c r="J8" s="44" t="s">
        <v>533</v>
      </c>
      <c r="K8" s="44" t="s">
        <v>542</v>
      </c>
      <c r="L8" s="44" t="s">
        <v>541</v>
      </c>
      <c r="M8" s="8" t="s">
        <v>540</v>
      </c>
      <c r="N8" s="44" t="s">
        <v>539</v>
      </c>
      <c r="O8" s="44" t="s">
        <v>534</v>
      </c>
      <c r="P8" s="44" t="s">
        <v>535</v>
      </c>
      <c r="Q8" s="44" t="s">
        <v>536</v>
      </c>
      <c r="R8" s="44" t="s">
        <v>537</v>
      </c>
      <c r="S8" s="44" t="s">
        <v>538</v>
      </c>
      <c r="T8" s="45" t="s">
        <v>232</v>
      </c>
      <c r="U8" s="44" t="s">
        <v>543</v>
      </c>
      <c r="V8" s="44" t="s">
        <v>544</v>
      </c>
      <c r="W8" s="71">
        <v>40973</v>
      </c>
    </row>
    <row r="9" spans="1:23" ht="72">
      <c r="A9" s="8" t="s">
        <v>649</v>
      </c>
      <c r="B9" s="4" t="s">
        <v>271</v>
      </c>
      <c r="C9" s="4" t="s">
        <v>165</v>
      </c>
      <c r="D9" s="5" t="str">
        <f>HYPERLINK("http://www.arborday.org/programs/treeCityUSA/treecities.cfm?chosenstate=Ohio","YES")</f>
        <v>YES</v>
      </c>
      <c r="E9" s="5" t="str">
        <f>HYPERLINK("http://shakeronline.com/index.php?option=com_content&amp;view=article&amp;id=147&amp;Itemid=241","YES")</f>
        <v>YES</v>
      </c>
      <c r="F9" s="6" t="str">
        <f>HYPERLINK("http://www.conwaygreene.com/lpshakerhts/lpext.dll/shakerhts2011/12da/17c7/1923/193e?fn=document-frame.htm&amp;f=templates&amp;2.0","YES, Ch. 123.04 Department of Public Works (Superintendent of Parks and Forestry)")</f>
        <v>YES, Ch. 123.04 Department of Public Works (Superintendent of Parks and Forestry)</v>
      </c>
      <c r="G9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H9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I9" s="6" t="str">
        <f>HYPERLINK("http://www.conwaygreene.com/lpshakerhts/lpext.dll/shakerhts2011/2eb4/3a3e?fn=document-frame.htm&amp;f=templates&amp;2.0","YES, Ch. 747 Trees, Grasses and Weeds")</f>
        <v>YES, Ch. 747 Trees, Grasses and Weeds</v>
      </c>
      <c r="J9" s="6" t="str">
        <f>HYPERLINK("http://www.conwaygreene.com/lpshakerhts/lpext.dll/shakerhts2011/48cc/547f/5677/568c?fn=document-frame.htm&amp;f=templates&amp;2.0","YES, Ch. 1253.04B6b2 Landscaping and Screening Regulations (Landscape plan)")</f>
        <v>YES, Ch. 1253.04B6b2 Landscaping and Screening Regulations (Landscape plan)</v>
      </c>
      <c r="K9" s="6" t="str">
        <f>HYPERLINK("http://www.conwaygreene.com/lpshakerhts/lpext.dll/shakerhts2011/48cc/547f/5677/569e?f=hitlist&amp;q=landscaping&amp;x=Simple&amp;opt=&amp;skc=80000002401FAD821E75781E0000569F00000000000000000000000000000000&amp;c=curr&amp;gh=1&amp;2.0#LPHit1","YES, Ch. 1253.05 Landscaping and Screening Regulations (Selection, installation, and maintenance of plant materials)")</f>
        <v>YES, Ch. 1253.05 Landscaping and Screening Regulations (Selection, installation, and maintenance of plant materials)</v>
      </c>
      <c r="L9" s="6" t="str">
        <f>HYPERLINK("http://www.conwaygreene.com/lpshakerhts/lpext.dll/shakerhts2011/48cc/547f/5677/56b9?fn=document-frame.htm&amp;f=templates&amp;2.0","YES, Ch. 1253.07 Landscaping and Screening Regulations (Right-of-way landscaping)")</f>
        <v>YES, Ch. 1253.07 Landscaping and Screening Regulations (Right-of-way landscaping)</v>
      </c>
      <c r="M9" s="6" t="str">
        <f>HYPERLINK("http://www.conwaygreene.com/lpshakerhts/lpext.dll/shakerhts2011/48cc/547f/5677/56d0?fn=document-frame.htm&amp;f=templates&amp;2.0","YES, Ch. 1253.08 Landscaping and Screening Regulations (Parking lot landscaping)")</f>
        <v>YES, Ch. 1253.08 Landscaping and Screening Regulations (Parking lot landscaping)</v>
      </c>
      <c r="N9" s="6" t="str">
        <f>HYPERLINK("http://www.conwaygreene.com/lpshakerhts/lpext.dll?f=FifLink&amp;t=document-frame.htm&amp;l=query&amp;iid=16df0f57.45c75536.0.0&amp;q=%5BGroup%20%271253.09%27%5D","YES, Ch. 1253.09 Landscaping and Screening Regulations (Landscape buffers and screening)")</f>
        <v>YES, Ch. 1253.09 Landscaping and Screening Regulations (Landscape buffers and screening)</v>
      </c>
      <c r="O9" s="6" t="str">
        <f>HYPERLINK("http://www.conwaygreene.com/lpshakerhts/lpext.dll?f=FifLink&amp;t=document-frame.htm&amp;l=query&amp;iid=16df0f57.45c75536.0.0&amp;q=%5BGroup%20%271253.01%27%5D","YES, Ch. 1253.01 Landscaping and Screening Regulations (Purpose)")</f>
        <v>YES, Ch. 1253.01 Landscaping and Screening Regulations (Purpose)</v>
      </c>
      <c r="P9" s="6" t="str">
        <f>HYPERLINK("http://www.conwaygreene.com/lpshakerhts/lpext.dll?f=FifLink&amp;t=document-frame.htm&amp;l=query&amp;iid=16df0f57.45c75536.0.0&amp;q=%5BGroup%20%27747.01%27%5D","YES, Ch. 747.01a Trees, Grasses, and Weeds (Injury to trees and shrubs)")</f>
        <v>YES, Ch. 747.01a Trees, Grasses, and Weeds (Injury to trees and shrubs)</v>
      </c>
      <c r="Q9" s="44" t="s">
        <v>232</v>
      </c>
      <c r="R9" s="6" t="str">
        <f>HYPERLINK("http://www.conwaygreene.com/lpshakerhts/lpext.dll?f=FifLink&amp;t=document-frame.htm&amp;l=query&amp;iid=16df0f57.45c75536.0.0&amp;q=%5BGroup%20%27747.01%27%5D","YES, Ch. 747.01c&amp;d Trees, Grasses, and Weeds (Injury to trees and shrubs)")</f>
        <v>YES, Ch. 747.01c&amp;d Trees, Grasses, and Weeds (Injury to trees and shrubs)</v>
      </c>
      <c r="S9" s="6" t="str">
        <f>HYPERLINK("http://www.conwaygreene.com/lpshakerhts/lpext.dll/shakerhts2011/48cc/547f/5677/568c?fn=document-frame.htm&amp;f=templates&amp;2.0","YES, Ch. 1253.04B Landscaping and Screening Regulations (Landscape plan)")</f>
        <v>YES, Ch. 1253.04B Landscaping and Screening Regulations (Landscape plan)</v>
      </c>
      <c r="T9" s="44" t="s">
        <v>232</v>
      </c>
      <c r="U9" s="6" t="str">
        <f>HYPERLINK("http://www.conwaygreene.com/lpshakerhts/lpext.dll?f=FifLink&amp;t=document-frame.htm&amp;l=query&amp;iid=16df0f57.45c75536.0.0&amp;q=%5BGroup%20%27741.06%27%5D","YES, Ch. 741.06 Property Offenses (Destruction of trees, shrubs, and crops)")</f>
        <v>YES, Ch. 741.06 Property Offenses (Destruction of trees, shrubs, and crops)</v>
      </c>
      <c r="V9" s="6" t="str">
        <f>HYPERLINK("http://www.conwaygreene.com/lpshakerhts/lpext.dll/shakerhts2011/48cc/547f/5677?f=hitlist&amp;q=landscaping&amp;x=Simple&amp;opt=&amp;skc=80000002401F976E9F45644A0000567800000000000000000000000000000000&amp;c=curr&amp;gh=1&amp;2.0#LPHit1","YES, Ch. 1253 Landscaping and Screening Regulations")</f>
        <v>YES, Ch. 1253 Landscaping and Screening Regulations</v>
      </c>
      <c r="W9" s="65">
        <v>40905</v>
      </c>
    </row>
    <row r="10" spans="1:23" ht="72">
      <c r="A10" s="8" t="s">
        <v>651</v>
      </c>
      <c r="B10" s="4" t="s">
        <v>271</v>
      </c>
      <c r="C10" s="4" t="s">
        <v>210</v>
      </c>
      <c r="D10" s="16" t="str">
        <f>HYPERLINK("http://www.arborday.org/programs/treeCityUSA/treecities.cfm?chosenstate=Ohio","YES")</f>
        <v>YES</v>
      </c>
      <c r="E10" s="45" t="s">
        <v>232</v>
      </c>
      <c r="F10" s="45" t="s">
        <v>232</v>
      </c>
      <c r="G10" s="45" t="s">
        <v>232</v>
      </c>
      <c r="H10" s="45" t="s">
        <v>232</v>
      </c>
      <c r="I10" s="45" t="s">
        <v>232</v>
      </c>
      <c r="J10" s="48" t="s">
        <v>92</v>
      </c>
      <c r="K10" s="45" t="s">
        <v>232</v>
      </c>
      <c r="L10" s="48" t="s">
        <v>93</v>
      </c>
      <c r="M10" s="48" t="s">
        <v>94</v>
      </c>
      <c r="N10" s="48" t="s">
        <v>95</v>
      </c>
      <c r="O10" s="48" t="s">
        <v>93</v>
      </c>
      <c r="P10" s="48" t="s">
        <v>96</v>
      </c>
      <c r="Q10" s="45" t="s">
        <v>232</v>
      </c>
      <c r="R10" s="45" t="s">
        <v>232</v>
      </c>
      <c r="S10" s="4" t="s">
        <v>232</v>
      </c>
      <c r="T10" s="48" t="s">
        <v>319</v>
      </c>
      <c r="U10" s="48" t="s">
        <v>318</v>
      </c>
      <c r="V10" s="48" t="s">
        <v>97</v>
      </c>
      <c r="W10" s="71">
        <v>40953</v>
      </c>
    </row>
    <row r="11" spans="1:23" ht="84">
      <c r="A11" s="8" t="s">
        <v>652</v>
      </c>
      <c r="B11" s="4" t="s">
        <v>271</v>
      </c>
      <c r="C11" s="4" t="s">
        <v>136</v>
      </c>
      <c r="D11" s="4" t="s">
        <v>232</v>
      </c>
      <c r="E11" s="4" t="s">
        <v>232</v>
      </c>
      <c r="F11" s="4" t="s">
        <v>232</v>
      </c>
      <c r="G11" s="48" t="s">
        <v>109</v>
      </c>
      <c r="H11" s="48" t="s">
        <v>110</v>
      </c>
      <c r="I11" s="48" t="s">
        <v>111</v>
      </c>
      <c r="J11" s="48" t="s">
        <v>112</v>
      </c>
      <c r="K11" s="45" t="s">
        <v>232</v>
      </c>
      <c r="L11" s="48" t="s">
        <v>113</v>
      </c>
      <c r="M11" s="48" t="s">
        <v>114</v>
      </c>
      <c r="N11" s="48" t="s">
        <v>114</v>
      </c>
      <c r="O11" s="48" t="s">
        <v>115</v>
      </c>
      <c r="P11" s="48" t="s">
        <v>116</v>
      </c>
      <c r="Q11" s="48" t="s">
        <v>117</v>
      </c>
      <c r="R11" s="48" t="s">
        <v>118</v>
      </c>
      <c r="S11" s="45" t="s">
        <v>232</v>
      </c>
      <c r="T11" s="48" t="s">
        <v>119</v>
      </c>
      <c r="U11" s="48" t="s">
        <v>326</v>
      </c>
      <c r="V11" s="48" t="s">
        <v>114</v>
      </c>
      <c r="W11" s="71">
        <v>40953</v>
      </c>
    </row>
    <row r="12" spans="1:23" ht="1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</sheetData>
  <sheetProtection/>
  <hyperlinks>
    <hyperlink ref="D5" r:id="rId1" display="YES"/>
    <hyperlink ref="I6" r:id="rId2" display="YES, Ch. 909"/>
    <hyperlink ref="L6" r:id="rId3" display="YES, Ch.901.04"/>
    <hyperlink ref="R6" r:id="rId4" display="YES, Ch. 905.19"/>
    <hyperlink ref="E6" r:id="rId5" display="YES, Ch. 905"/>
    <hyperlink ref="G6" r:id="rId6" display="YES, Ch. 1357.08"/>
    <hyperlink ref="H6" r:id="rId7" display="YES, Ch. 1357.08"/>
    <hyperlink ref="K6" r:id="rId8" display="YES, Ch. 913"/>
    <hyperlink ref="P6" r:id="rId9" display="YES, Ch. 909.08"/>
    <hyperlink ref="F6" r:id="rId10" display="YES, Ch. 909.01h"/>
    <hyperlink ref="J6" r:id="rId11" display="YES, Ch. 905.07"/>
    <hyperlink ref="V6" r:id="rId12" display="http://www.conwaygreene.com/HighlandHills/lpext.dll?f=FifLink&amp;t=document-frame.htm&amp;l=jump&amp;iid=5a69e7ce.2c5ceba4.0.0&amp;nid=a73 - JD_113102"/>
    <hyperlink ref="U6" r:id="rId13" display="YES, Ch. 541.06"/>
    <hyperlink ref="S6" r:id="rId14" display="YES, Ch. 909.08"/>
    <hyperlink ref="Q6" r:id="rId15" display="YES, Ch. 905.14"/>
    <hyperlink ref="N6" r:id="rId16" display="http://www.conwaygreene.com/HighlandHills/lpext.dll?f=FifLink&amp;t=document-frame.htm&amp;l=jump&amp;iid=5a69e7ce.2c5ceba4.0.0&amp;nid=a49 - JD_113105"/>
    <hyperlink ref="O6" r:id="rId17" display="http://www.conwaygreene.com/HighlandHills/lpext.dll?f=FifLink&amp;t=document-frame.htm&amp;l=jump&amp;iid=5a69e7ce.2c5ceba4.0.0&amp;nid=a49 - JD_113105"/>
    <hyperlink ref="M6" r:id="rId18" display="YES, Ch. 1119.12"/>
    <hyperlink ref="U4" r:id="rId19" display="YES, Ch. 642.04"/>
    <hyperlink ref="Q4" r:id="rId20" display="YES, Ch. 248.06"/>
    <hyperlink ref="R4" r:id="rId21" display="YES, Ch. 1485.03a5b"/>
    <hyperlink ref="O4" r:id="rId22" display="YES, Ch. 1483.05 (31)"/>
    <hyperlink ref="I5" r:id="rId23" display="YES, Ch. 907"/>
    <hyperlink ref="F5" r:id="rId24" display="YES, Ch. 907.02"/>
    <hyperlink ref="R5" r:id="rId25" display="YES, Ch. 907.04"/>
    <hyperlink ref="Q5" r:id="rId26" display="YES, Ch. 907.12"/>
    <hyperlink ref="L5" r:id="rId27" display="YES, Ch. 907.21"/>
    <hyperlink ref="S5" r:id="rId28" display="YES, Ch. 907.09"/>
    <hyperlink ref="P5" r:id="rId29" display="YES, Ch. 907.03"/>
    <hyperlink ref="J5" r:id="rId30" display="YES, Ch. 907.03"/>
    <hyperlink ref="O5" r:id="rId31" display="YES, Ch. 907.21"/>
    <hyperlink ref="V5" r:id="rId32" display="http://www.conwaygreene.com/GarfieldHts/lpext.dll/GarfieldHts/41b0/4881/4b4c?fn=document-frame.htm&amp;f=templates&amp;2.0"/>
    <hyperlink ref="U5" r:id="rId33" display="YES, Ch. 541.06 "/>
    <hyperlink ref="T5" r:id="rId34" display="YES, Ch. 908.07o"/>
    <hyperlink ref="G5" r:id="rId35" display="http://www.conwaygreene.com/GarfieldHts/lpext.dll/GarfieldHts/41b0/4881/4c68?fn=document-frame.htm&amp;f=templates&amp;2.0"/>
    <hyperlink ref="H5" r:id="rId36" display="YES, Ch. 1161.04c4"/>
    <hyperlink ref="E5" r:id="rId37" display="MENTIONED"/>
    <hyperlink ref="P7" r:id="rId38" display="YES. Ch. 1028.10"/>
    <hyperlink ref="F7" r:id="rId39" display="YES, Ch. 1028.02"/>
    <hyperlink ref="R7" r:id="rId40" display="YES, Ch. 1028.05"/>
    <hyperlink ref="S7" r:id="rId41" display="YES, Ch. 1028.07"/>
    <hyperlink ref="O7" r:id="rId42" display="YES, Ch. 1294.13"/>
    <hyperlink ref="N7" r:id="rId43" display="YES, 1294.07B"/>
    <hyperlink ref="V7" r:id="rId44" display="YES, Ch. 1294.11"/>
    <hyperlink ref="U7" r:id="rId45" display="YES, Ch. 642.06"/>
    <hyperlink ref="T7" r:id="rId46" display="YES, Ch. 884.01"/>
    <hyperlink ref="Q7" r:id="rId47" display="YES, Ch. 1028.08"/>
    <hyperlink ref="G7" r:id="rId48" display="YES, Ch. 1224.09a1A"/>
    <hyperlink ref="H7" r:id="rId49" display="YES, Ch. 1224.08"/>
    <hyperlink ref="I7" r:id="rId50" display="YES, Ch. 1028"/>
    <hyperlink ref="J7" r:id="rId51" display="YES&lt; Ch. 1028.14f"/>
    <hyperlink ref="K7" r:id="rId52" display="YES, Ch. 1028.04"/>
    <hyperlink ref="M7" r:id="rId53" display="YES, Ch. 1294.11"/>
    <hyperlink ref="L7" r:id="rId54" display="YES, Ch. 1028.04"/>
    <hyperlink ref="V10" r:id="rId55" display="YES, Ch. 1262"/>
    <hyperlink ref="U10" r:id="rId56" display="http://www.amlegal.com/nxt/gateway.dll?f=id$id=Codified%20Ordinances%20of%20the%20Village%20of%20Valley%20View%3Ar%3A791c$cid=ohio$t=document-frame.htm$an=JD_642.06$3.0#JD_642.06"/>
    <hyperlink ref="T10" r:id="rId57" display="YES, Ch. 1246.05"/>
    <hyperlink ref="N10" r:id="rId58" display="YES, Ch. 1266.04"/>
    <hyperlink ref="M10" r:id="rId59" display="YES, Ch. 1262.06c"/>
    <hyperlink ref="L10" r:id="rId60" display="YES, Ch. 1262.06c"/>
    <hyperlink ref="P10" r:id="rId61" display="YES, Ch. 1262.06c"/>
    <hyperlink ref="J10" r:id="rId62" display="YES, Ch. 1262.06c"/>
    <hyperlink ref="O10" r:id="rId63" display="YES, Ch. 1262.06c"/>
    <hyperlink ref="R11" r:id="rId64" display="YES, Ch. 943.03"/>
    <hyperlink ref="I11" r:id="rId65" display="YES, Ch. 943"/>
    <hyperlink ref="Q11" r:id="rId66" display="YES, Ch. 943.07"/>
    <hyperlink ref="O11" r:id="rId67" display="YES, Ch. 943.01"/>
    <hyperlink ref="U11" r:id="rId68" display="YES, Ch. 541.06"/>
    <hyperlink ref="T11" r:id="rId69" display="YES, Ch. 749.06"/>
    <hyperlink ref="V11" r:id="rId70" display="VARIOUS, Part 11, Title 7"/>
    <hyperlink ref="P11" r:id="rId71" display="YES, Ch. 943.02"/>
    <hyperlink ref="G11" r:id="rId72" display="YES, Ch. 923.06"/>
    <hyperlink ref="H11" r:id="rId73" display="YES, Ch. 923.06"/>
    <hyperlink ref="J11" r:id="rId74" display="QUASI, Ch. 1154.08a5A"/>
    <hyperlink ref="M11" r:id="rId75" display="VARIOUS, Part 11, Title 7"/>
    <hyperlink ref="N11" r:id="rId76" display="VARIOUS, Part 11, Title 7"/>
    <hyperlink ref="L11" r:id="rId77" display="YES, Ch. 1153.07c1"/>
    <hyperlink ref="N5" r:id="rId78" display="http://www.conwaygreene.com/GarfieldHts/lpext.dll/GarfieldHts/41b0/4881/4b4c?fn=document-frame.htm&amp;f=templates&amp;2.0"/>
  </hyperlink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0"/>
  <sheetViews>
    <sheetView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"/>
    </sheetView>
  </sheetViews>
  <sheetFormatPr defaultColWidth="21.7109375" defaultRowHeight="12.75"/>
  <cols>
    <col min="1" max="1" width="21.8515625" style="74" bestFit="1" customWidth="1"/>
    <col min="2" max="2" width="10.421875" style="74" customWidth="1"/>
    <col min="3" max="3" width="18.421875" style="74" bestFit="1" customWidth="1"/>
    <col min="4" max="4" width="5.28125" style="74" bestFit="1" customWidth="1"/>
    <col min="5" max="5" width="14.421875" style="74" bestFit="1" customWidth="1"/>
    <col min="6" max="6" width="16.7109375" style="74" bestFit="1" customWidth="1"/>
    <col min="7" max="7" width="18.140625" style="74" bestFit="1" customWidth="1"/>
    <col min="8" max="8" width="22.7109375" style="74" bestFit="1" customWidth="1"/>
    <col min="9" max="9" width="13.421875" style="74" bestFit="1" customWidth="1"/>
    <col min="10" max="10" width="19.8515625" style="74" bestFit="1" customWidth="1"/>
    <col min="11" max="11" width="15.28125" style="74" bestFit="1" customWidth="1"/>
    <col min="12" max="12" width="17.421875" style="74" bestFit="1" customWidth="1"/>
    <col min="13" max="13" width="19.8515625" style="74" bestFit="1" customWidth="1"/>
    <col min="14" max="14" width="21.28125" style="74" bestFit="1" customWidth="1"/>
    <col min="15" max="15" width="17.140625" style="74" bestFit="1" customWidth="1"/>
    <col min="16" max="16" width="18.140625" style="74" bestFit="1" customWidth="1"/>
    <col min="17" max="17" width="16.421875" style="74" bestFit="1" customWidth="1"/>
    <col min="18" max="18" width="20.140625" style="74" bestFit="1" customWidth="1"/>
    <col min="19" max="19" width="19.28125" style="74" bestFit="1" customWidth="1"/>
    <col min="20" max="20" width="15.421875" style="74" bestFit="1" customWidth="1"/>
    <col min="21" max="21" width="17.421875" style="74" bestFit="1" customWidth="1"/>
    <col min="22" max="22" width="15.28125" style="74" bestFit="1" customWidth="1"/>
    <col min="23" max="23" width="10.421875" style="74" bestFit="1" customWidth="1"/>
    <col min="24" max="16384" width="21.7109375" style="74" customWidth="1"/>
  </cols>
  <sheetData>
    <row r="1" spans="1:23" ht="36">
      <c r="A1" s="2" t="s">
        <v>201</v>
      </c>
      <c r="B1" s="2" t="s">
        <v>302</v>
      </c>
      <c r="C1" s="2" t="s">
        <v>160</v>
      </c>
      <c r="D1" s="2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84">
      <c r="A2" s="8" t="s">
        <v>193</v>
      </c>
      <c r="B2" s="8" t="s">
        <v>271</v>
      </c>
      <c r="C2" s="8" t="s">
        <v>171</v>
      </c>
      <c r="D2" s="6" t="str">
        <f>HYPERLINK("http://www.arborday.org/programs/treeCityUSA/treecities.cfm?chosenstate=Ohio","YES")</f>
        <v>YES</v>
      </c>
      <c r="E2" s="6" t="str">
        <f>HYPERLINK("http://www.conwaygreene.com/bvillage/lpext.dll/bvillage/d76/fa3/13af?fn=document-frame.htm&amp;f=templates&amp;2.0","YES, Ch. 146 Tree Commission")</f>
        <v>YES, Ch. 146 Tree Commission</v>
      </c>
      <c r="F2" s="6" t="str">
        <f>HYPERLINK("http://www.conwaygreene.com/bvillage/lpext.dll/bvillage/25ba/34dd/3538?fn=document-frame.htm&amp;f=templates&amp;2.0","QUASI, Ch. 547.14 Trees (Authority of public service director) ")</f>
        <v>QUASI, Ch. 547.14 Trees (Authority of public service director) </v>
      </c>
      <c r="G2" s="6" t="str">
        <f>HYPERLINK("http://www.conwaygreene.com/bvillage/lpext.dll?f=FifLink&amp;t=document-frame.htm&amp;l=query&amp;iid=2bfe9dea.75123ddc.0.0&amp;q=%5BGroup%201308.08%5D","YES, Ch. 1308.08i2 Post-construction water quality runoff (Post-construction water quality control plan)")</f>
        <v>YES, Ch. 1308.08i2 Post-construction water quality runoff (Post-construction water quality control plan)</v>
      </c>
      <c r="H2" s="6" t="str">
        <f>HYPERLINK("http://www.conwaygreene.com/bvillage/lpext.dll?f=FifLink&amp;t=document-frame.htm&amp;l=query&amp;iid=2bfe9dea.75123ddc.0.0&amp;q=%5BGroup%201308.08%5D","YES, Ch. 1308.08(i4D) Post-construction water quality runoff (Post-construction water quality control plan)")</f>
        <v>YES, Ch. 1308.08(i4D) Post-construction water quality runoff (Post-construction water quality control plan)</v>
      </c>
      <c r="I2" s="6" t="str">
        <f>HYPERLINK("http://www.conwaygreene.com/bvillage/lpext.dll/bvillage/25ba/34dd?fn=document-frame.htm&amp;f=templates&amp;2.0","YES, Ch. 547 Trees")</f>
        <v>YES, Ch. 547 Trees</v>
      </c>
      <c r="J2" s="6" t="str">
        <f>HYPERLINK("http://www.conwaygreene.com/bvillage/lpext.dll/bvillage/3cdb/4288/464a/466f?fn=document-frame.htm&amp;f=templates&amp;2.0","YES, Ch. 1165.05d3 Buffer regualtions (Buffer area regulations)")</f>
        <v>YES, Ch. 1165.05d3 Buffer regualtions (Buffer area regulations)</v>
      </c>
      <c r="K2" s="8" t="s">
        <v>232</v>
      </c>
      <c r="L2" s="6" t="str">
        <f>HYPERLINK("http://www.conwaygreene.com/bvillage/lpext.dll/bvillage/25ba/34dd/350a?fn=document-frame.htm&amp;f=templates&amp;2.0","YES, Ch. 547.04 d&amp;e Trees (Approval to plant trees in public streets)")</f>
        <v>YES, Ch. 547.04 d&amp;e Trees (Approval to plant trees in public streets)</v>
      </c>
      <c r="M2" s="6" t="str">
        <f>HYPERLINK("http://www.conwaygreene.com/bvillage/lpext.dll?f=FifLink&amp;t=document-frame.htm&amp;l=query&amp;iid=2bfe9dea.75123ddc.0.0&amp;q=%5BGroup%201128.10%5D","YES, Ch. 1128.10 Architectual board of review (Parking aesthetics)")</f>
        <v>YES, Ch. 1128.10 Architectual board of review (Parking aesthetics)</v>
      </c>
      <c r="N2" s="6" t="str">
        <f>HYPERLINK("YES,%20Ch.%201123.05","YES, Ch. 1123.05 Administration and Enforcement; Penalties (Display redering)")</f>
        <v>YES, Ch. 1123.05 Administration and Enforcement; Penalties (Display redering)</v>
      </c>
      <c r="O2" s="6" t="str">
        <f>HYPERLINK("http://www.conwaygreene.com/bvillage/lpext.dll/bvillage/25ba/34dd/350a?fn=document-frame.htm&amp;f=templates&amp;2.0","YES, Ch. 547.04 Trees (Approval to plant trees in public streets)")</f>
        <v>YES, Ch. 547.04 Trees (Approval to plant trees in public streets)</v>
      </c>
      <c r="P2" s="6" t="str">
        <f>HYPERLINK("http://www.conwaygreene.com/bvillage/lpext.dll?f=FifLink&amp;t=document-frame.htm&amp;l=query&amp;iid=2bfe9dea.75123ddc.0.0&amp;q=%5BGroup%20547.03%5D","YES, Ch. 547.03 Trees (Cutting, injuring or interfering with trees)")</f>
        <v>YES, Ch. 547.03 Trees (Cutting, injuring or interfering with trees)</v>
      </c>
      <c r="Q2" s="6" t="str">
        <f>HYPERLINK("http://www.conwaygreene.com/bvillage/lpext.dll?f=FifLink&amp;t=document-frame.htm&amp;l=query&amp;iid=2bfe9dea.75123ddc.0.0&amp;q=%5BGroup%20547.01%5D","YES, Ch. 547.01 Trees (Trees on or overhanging public property and diseased trees and trees on private property)")</f>
        <v>YES, Ch. 547.01 Trees (Trees on or overhanging public property and diseased trees and trees on private property)</v>
      </c>
      <c r="R2" s="6" t="str">
        <f>HYPERLINK("http://www.conwaygreene.com/bvillage/lpext.dll?f=FifLink&amp;t=document-frame.htm&amp;l=query&amp;iid=2bfe9dea.75123ddc.0.0&amp;q=%5BGroup%20547.07%5D","YES, Ch. 547.07 Trees (Placing deleterious substances near trees)")</f>
        <v>YES, Ch. 547.07 Trees (Placing deleterious substances near trees)</v>
      </c>
      <c r="S2" s="8" t="s">
        <v>232</v>
      </c>
      <c r="T2" s="8" t="s">
        <v>232</v>
      </c>
      <c r="U2" s="6" t="str">
        <f>HYPERLINK("http://www.conwaygreene.com/bvillage/lpext.dll?f=FifLink&amp;t=document-frame.htm&amp;l=query&amp;iid=2bfe9dea.75123ddc.0.0&amp;q=%5BGroup%20541.06%5D","YES, Ch. 541.06 Property Offenses (Destruction of Trees, Shrubs, or Crops)")</f>
        <v>YES, Ch. 541.06 Property Offenses (Destruction of Trees, Shrubs, or Crops)</v>
      </c>
      <c r="V2" s="6" t="str">
        <f>HYPERLINK("http://www.conwaygreene.com/bvillage/lpext.dll/bvillage/3cdb?fn=document-frame.htm&amp;f=templates&amp;2.0","VARIOUS, Part 11 Planning and Zoning")</f>
        <v>VARIOUS, Part 11 Planning and Zoning</v>
      </c>
      <c r="W2" s="17">
        <v>40927</v>
      </c>
    </row>
    <row r="3" spans="1:23" ht="72">
      <c r="A3" s="8" t="s">
        <v>256</v>
      </c>
      <c r="B3" s="8" t="s">
        <v>271</v>
      </c>
      <c r="C3" s="8" t="s">
        <v>269</v>
      </c>
      <c r="D3" s="6" t="str">
        <f>HYPERLINK("http://www.arborday.org/programs/treeCityUSA/treecities.cfm?chosenstate=Ohio","YES")</f>
        <v>YES</v>
      </c>
      <c r="E3" s="6" t="str">
        <f>HYPERLINK("http://www.conwaygreene.com/Berea/lpext.dll?f=FifLink&amp;t=document-frame.htm&amp;l=jump&amp;iid=71bd6658.185c9fff.0.0&amp;nid=431#JD_32703","YES, Ch. 327 Trees and weeds (Creation of a Shade Tree Commission)")</f>
        <v>YES, Ch. 327 Trees and weeds (Creation of a Shade Tree Commission)</v>
      </c>
      <c r="F3" s="6" t="str">
        <f>HYPERLINK("http://www.conwaygreene.com/Berea/lpext.dll?f=FifLink&amp;t=document-frame.htm&amp;l=jump&amp;iid=71bd6658.185c9fff.0.0&amp;nid=453#JD_32720","QUASI, Ch. 327.20 Trees and weeds (Arborists license and bond)")</f>
        <v>QUASI, Ch. 327.20 Trees and weeds (Arborists license and bond)</v>
      </c>
      <c r="G3" s="6" t="str">
        <f>HYPERLINK("http://www.conwaygreene.com/Berea/lpext.dll/Berea/bd0/caa/124b/1307?fn=document-frame.htm&amp;f=templates&amp;2.0","YES, Ch. 320C.05 Riparian and wetland setbacks (Riparian and wetland setback requirements)")</f>
        <v>YES, Ch. 320C.05 Riparian and wetland setbacks (Riparian and wetland setback requirements)</v>
      </c>
      <c r="H3" s="6" t="str">
        <f>HYPERLINK("http://www.conwaygreene.com/Berea/lpext.dll/Berea/bd0/caa/124b/1307?fn=document-frame.htm&amp;f=templates&amp;2.0","YES, Ch. 320C.05 Riparian and wetland setbacks (Riparian and wetland setback requirements)")</f>
        <v>YES, Ch. 320C.05 Riparian and wetland setbacks (Riparian and wetland setback requirements)</v>
      </c>
      <c r="I3" s="6" t="str">
        <f>HYPERLINK("http://www.conwaygreene.com/Berea/lpext.dll/Berea/bd0/13a3/146c?f=hitlist&amp;q=tree&amp;x=Simple&amp;opt=&amp;skc=800000024021C39D70BEF5250000146D&amp;c=curr&amp;gh=1&amp;2.0#LPHit1","YES, Ch. 327 Trees and weeds")</f>
        <v>YES, Ch. 327 Trees and weeds</v>
      </c>
      <c r="J3" s="6" t="str">
        <f>HYPERLINK("http://www.conwaygreene.com/Berea/lpext.dll/Berea/bd0/13a3/1514/153f?fn=document-frame.htm&amp;f=templates&amp;2.0","YES, Ch. 329.03 Tree conservation (Relocation or replacement of trees)")</f>
        <v>YES, Ch. 329.03 Tree conservation (Relocation or replacement of trees)</v>
      </c>
      <c r="K3" s="75" t="s">
        <v>232</v>
      </c>
      <c r="L3" s="6" t="str">
        <f>HYPERLINK("http://www.conwaygreene.com/Berea/lpext.dll/Berea/bd0/13a3/146c/14b2?f=hitlist&amp;q=%5Bs%5D%5Brank,100%3A%5Bdomain%3A%5Band%3A%5Bstem%3A%5Bwindowprox,20%3Atree%20spacing%5D%5D%5D%5D%5Bsum%3A%5Bstem%3A%5Bwindowprox,20%3Atree%20spacing%5D%5D%5D%5D&amp;x=Advanced&amp;o","YES, Ch. 327.07 Trees and weeds (Tree spacing; utilities)")</f>
        <v>YES, Ch. 327.07 Trees and weeds (Tree spacing; utilities)</v>
      </c>
      <c r="M3" s="8" t="s">
        <v>232</v>
      </c>
      <c r="N3" s="8" t="s">
        <v>232</v>
      </c>
      <c r="O3" s="6" t="str">
        <f>HYPERLINK("http://www.conwaygreene.com/Berea/lpext.dll?f=FifLink&amp;t=document-frame.htm&amp;l=jump&amp;iid=71bd6658.185c9fff.0.0&amp;nid=437#JD_32706","YES, Ch. 327.06 Trees and weeds (Street tree species to be planted; and certain trees prohibited)")</f>
        <v>YES, Ch. 327.06 Trees and weeds (Street tree species to be planted; and certain trees prohibited)</v>
      </c>
      <c r="P3" s="6" t="str">
        <f>HYPERLINK("http://www.conwaygreene.com/Berea/lpext.dll?f=FifLink&amp;t=document-frame.htm&amp;l=jump&amp;iid=71bd6658.185c9fff.0.0&amp;nid=449#JD_32715","YES, Ch. 327.15 Trees and weeds (Public tree care)")</f>
        <v>YES, Ch. 327.15 Trees and weeds (Public tree care)</v>
      </c>
      <c r="Q3" s="6" t="str">
        <f>HYPERLINK("http://www.conwaygreene.com/Berea/lpext.dll?f=FifLink&amp;t=document-frame.htm&amp;l=jump&amp;iid=71bd6658.185c9fff.0.0&amp;nid=459#JD_32723","YES, Ch. 327.23 Trees and weeds (Removal of trees, weeds, grasses by City)")</f>
        <v>YES, Ch. 327.23 Trees and weeds (Removal of trees, weeds, grasses by City)</v>
      </c>
      <c r="R3" s="6" t="str">
        <f>HYPERLINK("http://www.conwaygreene.com/Berea/lpext.dll?f=FifLink&amp;t=document-frame.htm&amp;l=jump&amp;iid=71bd6658.185c9fff.0.0&amp;nid=43f#JD_32710","YES, Ch. 327.10 Trees and weeds (Placing deleterious substances near trees)")</f>
        <v>YES, Ch. 327.10 Trees and weeds (Placing deleterious substances near trees)</v>
      </c>
      <c r="S3" s="6" t="str">
        <f>HYPERLINK("http://www.conwaygreene.com/Berea/lpext.dll/Berea/bd0/13a3/1514/1583?f=hitlist&amp;q=%5Bs%5D%5Brank,100%3A%5Bdomain%3A%5Band%3A%5Bstem%3A%5Bwindowprox,20%3Atree%20restoration%5D%5D%5D%5D%5Bsum%3A%5Bstem%3A%5Bwindowprox,20%3Atree%20restoration%5D%5D%5D%5D&amp;x=Ad","YES, Ch. 329.99b Tree conservation (Penalty)")</f>
        <v>YES, Ch. 329.99b Tree conservation (Penalty)</v>
      </c>
      <c r="T3" s="6" t="str">
        <f>HYPERLINK("http://www.conwaygreene.com/Berea/lpext.dll/Berea/bd0/13a3/1514/1583?f=hitlist&amp;q=%5Bs%5D%5Brank,100%3A%5Bdomain%3A%5Band%3A%5Bstem%3A%5Bwindowprox,20%3Atree%20restoration%5D%5D%5D%5D%5Bsum%3A%5Bstem%3A%5Bwindowprox,20%3Atree%20restoration%5D%5D%5D%5D&amp;x=Ad","YES, Ch. 329.99b Tree conservation (Penalty)")</f>
        <v>YES, Ch. 329.99b Tree conservation (Penalty)</v>
      </c>
      <c r="U3" s="6" t="str">
        <f>HYPERLINK("http://www.conwaygreene.com/Berea/lpext.dll/Berea/2812/3477/34d3?f=hitlist&amp;q=crops&amp;x=Simple&amp;opt=&amp;skc=80000002401D482A0024EED7000034D4&amp;c=curr&amp;gh=1&amp;2.0#LPHit1","YES, Ch. 941.06 Property offenses (Destruction of shrubs, trees, or crops)")</f>
        <v>YES, Ch. 941.06 Property offenses (Destruction of shrubs, trees, or crops)</v>
      </c>
      <c r="V3" s="8" t="s">
        <v>232</v>
      </c>
      <c r="W3" s="17">
        <v>40928</v>
      </c>
    </row>
    <row r="4" spans="1:23" ht="120">
      <c r="A4" s="8" t="s">
        <v>240</v>
      </c>
      <c r="B4" s="8" t="s">
        <v>271</v>
      </c>
      <c r="C4" s="8" t="s">
        <v>137</v>
      </c>
      <c r="D4" s="6" t="str">
        <f>HYPERLINK("http://www.arborday.org/programs/treeCityUSA/treecities.cfm?chosenstate=Ohio","YES")</f>
        <v>YES</v>
      </c>
      <c r="E4" s="8" t="s">
        <v>205</v>
      </c>
      <c r="F4" s="8" t="s">
        <v>180</v>
      </c>
      <c r="G4" s="8" t="s">
        <v>144</v>
      </c>
      <c r="H4" s="8" t="s">
        <v>144</v>
      </c>
      <c r="I4" s="8" t="s">
        <v>161</v>
      </c>
      <c r="J4" s="8" t="s">
        <v>143</v>
      </c>
      <c r="K4" s="8" t="s">
        <v>232</v>
      </c>
      <c r="L4" s="8" t="s">
        <v>140</v>
      </c>
      <c r="M4" s="8" t="s">
        <v>236</v>
      </c>
      <c r="N4" s="8" t="s">
        <v>135</v>
      </c>
      <c r="O4" s="8" t="s">
        <v>250</v>
      </c>
      <c r="P4" s="8" t="s">
        <v>255</v>
      </c>
      <c r="Q4" s="8" t="s">
        <v>138</v>
      </c>
      <c r="R4" s="8" t="s">
        <v>251</v>
      </c>
      <c r="S4" s="8" t="s">
        <v>288</v>
      </c>
      <c r="T4" s="8" t="s">
        <v>272</v>
      </c>
      <c r="U4" s="8" t="s">
        <v>260</v>
      </c>
      <c r="V4" s="8" t="s">
        <v>233</v>
      </c>
      <c r="W4" s="17">
        <v>40938</v>
      </c>
    </row>
    <row r="5" spans="1:23" ht="84">
      <c r="A5" s="8" t="s">
        <v>168</v>
      </c>
      <c r="B5" s="8" t="s">
        <v>271</v>
      </c>
      <c r="C5" s="8" t="s">
        <v>243</v>
      </c>
      <c r="D5" s="6" t="str">
        <f>HYPERLINK("http://www.arborday.org/programs/treeCityUSA/treecities.cfm?chosenstate=Ohio","YES")</f>
        <v>YES</v>
      </c>
      <c r="E5" s="6" t="str">
        <f>HYPERLINK("http://www.amlegal.com/nxt/gateway.dll/Ohio/broadviewhts/parttwo-administrationcode/titleten-boardscommissionsandcommittees/chapter288shadetreecommission?f=templates$fn=default.htm$3.0$vid=amlegal:broadviewhts_oh","YES, Ch. 288 Shade Tree Commission")</f>
        <v>YES, Ch. 288 Shade Tree Commission</v>
      </c>
      <c r="F5" s="6" t="str">
        <f>HYPERLINK("http://www.amlegal.com/nxt/gateway.dll/Ohio/broadviewhts/parttwo-administrationcode/titlesix-administration/chapter260cityarborist?f=templates$fn=default.htm$3.0$vid=amlegal:broadviewhts_oh","QUASI, Ch. 260 City Arborist (position not filled)")</f>
        <v>QUASI, Ch. 260 City Arborist (position not filled)</v>
      </c>
      <c r="G5" s="6" t="str">
        <f>HYPERLINK("http://www.amlegal.com/nxt/gateway.dll?f=id$id=Broadview%20Heights%20Code%20of%20Ordinances%3Ar%3Ad015$cid=ohio$t=document-frame.htm$an=JD_1334.12$3.0#JD_1334.12","YES, Ch. 1334.12 Storm water polluntion prevention plan (Establishment of designated watercourses and riparian setbacks)")</f>
        <v>YES, Ch. 1334.12 Storm water polluntion prevention plan (Establishment of designated watercourses and riparian setbacks)</v>
      </c>
      <c r="H5" s="6" t="str">
        <f>HYPERLINK("http://www.amlegal.com/nxt/gateway.dll?f=id$id=Broadview%20Heights%20Code%20of%20Ordinances%3Ar%3Ad015$cid=ohio$t=document-frame.htm$an=JD_1334.13$3.0#JD_1334.13","YES, Ch. 1334.13 Storm water pollution prevention plan (Establishment of wetland setbacks)")</f>
        <v>YES, Ch. 1334.13 Storm water pollution prevention plan (Establishment of wetland setbacks)</v>
      </c>
      <c r="I5" s="6" t="str">
        <f>HYPERLINK("http://www.amlegal.com/nxt/gateway.dll/Ohio/broadviewhts/partten-streetsutilitiesandpublicservice/titletwo-streetandsidewalkareas/chapter1026trees?f=templates$fn=default.htm$3.0$vid=amlegal:broadviewhts_oh","YES, Ch. 1026 Trees")</f>
        <v>YES, Ch. 1026 Trees</v>
      </c>
      <c r="J5" s="6" t="str">
        <f>HYPERLINK("http://www.amlegal.com/nxt/gateway.dll/Ohio/broadviewhts/partten-streetsutilitiesandpublicservice/titletwo-streetandsidewalkareas/chapter1026trees?f=templates$fn=default.htm$3.0$vid=amlegal:broadviewhts_oh$anc=JD_1026.03","YES, Ch. 1026.03a4 Trees (Permits required)")</f>
        <v>YES, Ch. 1026.03a4 Trees (Permits required)</v>
      </c>
      <c r="K5" s="8" t="s">
        <v>232</v>
      </c>
      <c r="L5" s="8" t="s">
        <v>232</v>
      </c>
      <c r="M5" s="8" t="s">
        <v>232</v>
      </c>
      <c r="N5" s="6" t="str">
        <f>HYPERLINK("http://www.amlegal.com/nxt/gateway.dll?f=id$id=Broadview%20Heights%20Code%20of%20Ordinances%3Ar%3Ab705$cid=ohio$t=document-frame.htm$an=JD_1280.10$3.0#JD_1280.10","YES, Ch. 1280.10 Class E Districts (Landscape buffers)")</f>
        <v>YES, Ch. 1280.10 Class E Districts (Landscape buffers)</v>
      </c>
      <c r="O5" s="6" t="str">
        <f>HYPERLINK("http://www.amlegal.com/nxt/gateway.dll?f=id$id=Broadview%20Heights%20Code%20of%20Ordinances%3Ar%3A88e9$cid=ohio$t=document-frame.htm$an=JD_288.06$3.0#JD_288.06","YES, 288.06e Shade tree commission (Authorities)")</f>
        <v>YES, 288.06e Shade tree commission (Authorities)</v>
      </c>
      <c r="P5" s="6" t="str">
        <f>HYPERLINK("http://www.amlegal.com/nxt/gateway.dll?f=id$id=Broadview%20Heights%20Code%20of%20Ordinances%3Ar%3Aa9a3$cid=ohio$t=document-frame.htm$an=JD_1026.04$3.0#JD_1026.04","YES, Ch. 1026.04 Trees (Removal and maintenance of trees on public property)")</f>
        <v>YES, Ch. 1026.04 Trees (Removal and maintenance of trees on public property)</v>
      </c>
      <c r="Q5" s="6" t="str">
        <f>HYPERLINK("http://www.amlegal.com/nxt/gateway.dll?f=id$id=Broadview%20Heights%20Code%20of%20Ordinances%3Ar%3Aa9a3$cid=ohio$t=document-frame.htm$an=JD_1026.07$3.0#JD_1026.07","YES, Ch. 1026.07 Trees (Duties of property owners)")</f>
        <v>YES, Ch. 1026.07 Trees (Duties of property owners)</v>
      </c>
      <c r="R5" s="6" t="str">
        <f>HYPERLINK("http://www.amlegal.com/nxt/gateway.dll/Ohio/broadviewhts/partten-streetsutilitiesandpublicservice/titletwo-streetandsidewalkareas/chapter1026trees?f=templates$fn=default.htm$3.0$vid=amlegal:broadviewhts_oh$anc=JD_1026.10","YES, Ch. 1026.10 Trees (Injuring trees and shrubs)")</f>
        <v>YES, Ch. 1026.10 Trees (Injuring trees and shrubs)</v>
      </c>
      <c r="S5" s="6" t="str">
        <f>HYPERLINK("http://www.amlegal.com/nxt/gateway.dll?f=id$id=Broadview%20Heights%20Code%20of%20Ordinances%3Ar%3Aa711$cid=ohio$t=document-frame.htm$an=JD_848.07$3.0#JD_848.07","YES, Ch. 848.07 Tree removal and sales (Performance standards; maintenance of streets and cleared areas; replacement of trees)")</f>
        <v>YES, Ch. 848.07 Tree removal and sales (Performance standards; maintenance of streets and cleared areas; replacement of trees)</v>
      </c>
      <c r="T5" s="8" t="s">
        <v>232</v>
      </c>
      <c r="U5" s="8" t="s">
        <v>232</v>
      </c>
      <c r="V5" s="6" t="str">
        <f>HYPERLINK("http://www.amlegal.com/nxt/gateway.dll/Ohio/broadviewhts/parttwelve-planningandzoningcode/titlesix-zoning?f=templates$fn=default.htm$3.0$vid=amlegal:broadviewhts_oh","VARIOUS, Title 6 Zoning")</f>
        <v>VARIOUS, Title 6 Zoning</v>
      </c>
      <c r="W5" s="17">
        <v>40921</v>
      </c>
    </row>
    <row r="6" spans="1:23" ht="84">
      <c r="A6" s="8" t="s">
        <v>254</v>
      </c>
      <c r="B6" s="8" t="s">
        <v>271</v>
      </c>
      <c r="C6" s="8" t="s">
        <v>208</v>
      </c>
      <c r="D6" s="8" t="s">
        <v>232</v>
      </c>
      <c r="E6" s="8" t="s">
        <v>232</v>
      </c>
      <c r="F6" s="6" t="str">
        <f>HYPERLINK("http://www.amlegal.com/nxt/gateway.dll/Ohio/brookpark_oh/partnine-streetsandpublicservicescode/titlefive-otherpublicservices/chapter935treeplantingandmanagement?f=templates$fn=default.htm$3.0$vid=amlegal:brookpark_oh$anc=JD_935.01","YES, Ch. 935.01 Tree Planting and Management (Appointment of City Arborist)")</f>
        <v>YES, Ch. 935.01 Tree Planting and Management (Appointment of City Arborist)</v>
      </c>
      <c r="G6" s="6" t="str">
        <f>HYPERLINK("http://www.amlegal.com/nxt/gateway.dll/Ohio/brookpark_oh/partnine-streetsandpublicservicescode/titlethree-publicutilities/chapter920controllingripariansetbacksand?f=templates$fn=default.htm$3.0$vid=amlegal:brookpark_oh$anc=JD_920.07","YES, Ch. 920.07 Controlling Riparian and Wetland Set (Establishment of designated watercourses and riparian setbacks)")</f>
        <v>YES, Ch. 920.07 Controlling Riparian and Wetland Set (Establishment of designated watercourses and riparian setbacks)</v>
      </c>
      <c r="H6" s="6" t="str">
        <f>HYPERLINK("http://www.amlegal.com/nxt/gateway.dll/Ohio/brookpark_oh/partnine-streetsandpublicservicescode/titlethree-publicutilities/chapter920controllingripariansetbacksand?f=templates$fn=default.htm$3.0$vid=amlegal:brookpark_oh$anc=JD_920.08","YES, Ch. 920.08 Controlling Riparian and Wetland Set (Establishment of Wetland Setback)")</f>
        <v>YES, Ch. 920.08 Controlling Riparian and Wetland Set (Establishment of Wetland Setback)</v>
      </c>
      <c r="I6" s="6" t="str">
        <f>HYPERLINK("http://www.amlegal.com/nxt/gateway.dll/Ohio/brookpark_oh/partnine-streetsandpublicservicescode/titlefive-otherpublicservices/chapter935treeplantingandmanagement?f=templates$fn=default.htm$3.0$vid=amlegal:brookpark_oh$anc=JD_935.01","YES, Ch. 935 Tree Planting and Management")</f>
        <v>YES, Ch. 935 Tree Planting and Management</v>
      </c>
      <c r="J6" s="6" t="str">
        <f>HYPERLINK("http://www.amlegal.com/nxt/gateway.dll/Ohio/brookpark_oh/parteleven-planningandzoningcode/titlefive-zoning/chapter1121zoningordinance?f=templates$fn=default.htm$3.0$vid=amlegal:brookpark_oh$anc=JD_1121.37","YES, Ch. 1121.37i2 Zoning Ordinance (U-6 Commercial, Research and Development District)")</f>
        <v>YES, Ch. 1121.37i2 Zoning Ordinance (U-6 Commercial, Research and Development District)</v>
      </c>
      <c r="K6" s="8" t="s">
        <v>232</v>
      </c>
      <c r="L6" s="8" t="s">
        <v>232</v>
      </c>
      <c r="M6" s="8" t="s">
        <v>232</v>
      </c>
      <c r="N6" s="6" t="str">
        <f>HYPERLINK("http://www.amlegal.com/nxt/gateway.dll/Ohio/brookpark_oh/parteleven-planningandzoningcode/titlefive-zoning/chapter1121zoningordinance?f=templates$fn=default.htm$3.0$vid=amlegal:brookpark_oh$anc=JD_1121.37","YES, Ch. 1121 Zoning Ordinance")</f>
        <v>YES, Ch. 1121 Zoning Ordinance</v>
      </c>
      <c r="O6" s="8" t="s">
        <v>232</v>
      </c>
      <c r="P6" s="6" t="str">
        <f>HYPERLINK("http://www.amlegal.com/nxt/gateway.dll/Ohio/brookpark_oh/partnine-streetsandpublicservicescode/titlefive-otherpublicservices/chapter935treeplantingandmanagement?f=templates$fn=default.htm$3.0$vid=amlegal:brookpark_oh$anc=JD_935.13","YES, Ch. 935.15 Tree Planting and Management (Preservation and Removal of Trees on Public Property)")</f>
        <v>YES, Ch. 935.15 Tree Planting and Management (Preservation and Removal of Trees on Public Property)</v>
      </c>
      <c r="Q6" s="6" t="str">
        <f>HYPERLINK("http://www.amlegal.com/nxt/gateway.dll/Ohio/brookpark_oh/partnine-streetsandpublicservicescode/titlefive-otherpublicservices/chapter935treeplantingandmanagement?f=templates$fn=default.htm$3.0$vid=amlegal:brookpark_oh$anc=JD_935.09","YES, Ch. 935.09c Tree Planting and Management (Trimming Trees and Shrubbery on Private Property)")</f>
        <v>YES, Ch. 935.09c Tree Planting and Management (Trimming Trees and Shrubbery on Private Property)</v>
      </c>
      <c r="R6" s="6" t="str">
        <f>HYPERLINK("http://www.amlegal.com/nxt/gateway.dll/Ohio/brookpark_oh/partnine-streetsandpublicservicescode/titlefive-otherpublicservices/chapter935treeplantingandmanagement?f=templates$fn=default.htm$3.0$vid=amlegal:brookpark_oh$anc=JD_935.05","YES, Ch. 935.05 Tree Planting and management (Stone or Concrete on Ground Adjecent to Trees)")</f>
        <v>YES, Ch. 935.05 Tree Planting and management (Stone or Concrete on Ground Adjecent to Trees)</v>
      </c>
      <c r="S6" s="6" t="str">
        <f>HYPERLINK("http://www.amlegal.com/nxt/gateway.dll/Ohio/brookpark_oh/partnine-streetsandpublicservicescode/titlefive-otherpublicservices/chapter935treeplantingandmanagement?f=templates$fn=default.htm$3.0$vid=amlegal:brookpark_oh$anc=JD_935.07","YES, Ch. 935.07 Tree Planting and Management (Movinf of Trees)")</f>
        <v>YES, Ch. 935.07 Tree Planting and Management (Movinf of Trees)</v>
      </c>
      <c r="T6" s="8" t="s">
        <v>232</v>
      </c>
      <c r="U6" s="6" t="str">
        <f>HYPERLINK("http://www.amlegal.com/nxt/gateway.dll/Ohio/brookpark_oh/partfive-generaloffensescode/chapter541propertyoffenses?f=templates$fn=default.htm$3.0$vid=amlegal:brookpark_oh$anc=JD_541.06","YES, Ch. 541.06 Property Offenses (Destruction of Trees, Shrubs, or Crops)")</f>
        <v>YES, Ch. 541.06 Property Offenses (Destruction of Trees, Shrubs, or Crops)</v>
      </c>
      <c r="V6" s="8" t="s">
        <v>232</v>
      </c>
      <c r="W6" s="17">
        <v>40893</v>
      </c>
    </row>
    <row r="7" spans="1:23" ht="84">
      <c r="A7" s="8" t="s">
        <v>123</v>
      </c>
      <c r="B7" s="8" t="s">
        <v>271</v>
      </c>
      <c r="C7" s="8" t="s">
        <v>281</v>
      </c>
      <c r="D7" s="6" t="str">
        <f>HYPERLINK("http://www.arborday.org/programs/treeCityUSA/treecities.cfm?chosenstate=Ohio","YES")</f>
        <v>YES</v>
      </c>
      <c r="E7" s="6" t="str">
        <f>HYPERLINK("http://www.amlegal.com/nxt/gateway.dll/Ohio/cleveland_oh/partoneadministrativecode/titleixboardsandcommissions/chapter163-treecommission?f=templates$fn=default.htm$3.0$vid=amlegal:cleveland_oh","YES, Ch. 163 Tree Commission")</f>
        <v>YES, Ch. 163 Tree Commission</v>
      </c>
      <c r="F7" s="6" t="str">
        <f>HYPERLINK("http://portal.cleveland-oh.gov/CityofCleveland/Home/Government/CityAgencies/ParksRecreationandProperties/DivisionofParkMaintenanceandProperties?_piref34_17237_34_3873_3873.tabstring=Urban%20Forestry","YES")</f>
        <v>YES</v>
      </c>
      <c r="G7" s="8" t="s">
        <v>232</v>
      </c>
      <c r="H7" s="8" t="s">
        <v>232</v>
      </c>
      <c r="I7" s="6" t="str">
        <f>HYPERLINK("http://www.amlegal.com/nxt/gateway.dll/Ohio/cleveland_oh/partfivemunicipalutilitiesandservicescod/titleistreetandsidewalkareas/chapter509-trees?f=templates$fn=default.htm$3.0$vid=amlegal:cleveland_oh","YES, Ch. 509")</f>
        <v>YES, Ch. 509</v>
      </c>
      <c r="J7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352.11 Landscaping and Screeing (Table Containg Screening Intensity) ")</f>
        <v>YES, CH. 352.11 Landscaping and Screeing (Table Containg Screening Intensity) </v>
      </c>
      <c r="K7" s="6" t="str">
        <f>HYPERLINK("http://www.amlegal.com/nxt/gateway.dll?f=id$id=Cleveland,%20OH%20Code%20of%20Ordinances%3Ar%3A3c2d$cid=ohio$t=document-frame.htm$an=JD_352.06$3.0#JD_352.06","YES, Ch. 352.06 Landscaping and Screening (Installation and Maintenance)")</f>
        <v>YES, Ch. 352.06 Landscaping and Screening (Installation and Maintenance)</v>
      </c>
      <c r="L7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M7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341.07g Design Review (Design Guidelines)")</f>
        <v>YES, Ch. 341.07g Design Review (Design Guidelines)</v>
      </c>
      <c r="N7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O7" s="6" t="str">
        <f>HYPERLINK("http://www.amlegal.com/nxt/gateway.dll/Ohio/cleveland_oh/partthreelandusecode/partiiiblandusecode-zoningcode/titleviizoningcode/chapter352-landscapingandscreening?f=templates$fn=default.htm$3.0$vid=amlegal:cleveland_oh$anc=JD_352.11","YES, CH. 352.08-11 Landscaping and Screeing (Table Containg Screening Intensity) ")</f>
        <v>YES, CH. 352.08-11 Landscaping and Screeing (Table Containg Screening Intensity) </v>
      </c>
      <c r="P7" s="6" t="str">
        <f>HYPERLINK("http://www.amlegal.com/nxt/gateway.dll/Ohio/cleveland_oh/partfivemunicipalutilitiesandservicescod/titleistreetandsidewalkareas/chapter509-trees?f=templates$fn=default.htm$3.0$vid=amlegal:cleveland_oh$anc=JD_509.07","YES, Ch. 509.07 Power to Preserve or Remove Trees")</f>
        <v>YES, Ch. 509.07 Power to Preserve or Remove Trees</v>
      </c>
      <c r="Q7" s="6" t="str">
        <f>HYPERLINK("http://www.amlegal.com/nxt/gateway.dll/Ohio/cleveland_oh/partfivemunicipalutilitiesandservicescod/titleistreetandsidewalkareas/chapter509-trees?f=templates$fn=default.htm$3.0$vid=amlegal:cleveland_oh$anc=JD_509.20","YES, Ch. 509.20 Trees (Trimming, Preservation and Removal of Trees on Private Property) ")</f>
        <v>YES, Ch. 509.20 Trees (Trimming, Preservation and Removal of Trees on Private Property) </v>
      </c>
      <c r="R7" s="6" t="str">
        <f>HYPERLINK("http://www.amlegal.com/nxt/gateway.dll/Ohio/cleveland_oh/partfivemunicipalutilitiesandservicescod/titleistreetandsidewalkareas/chapter509-trees?f=templates$fn=default.htm$3.0$vid=amlegal:cleveland_oh$anc=JD_509.03","YES, Ch. 509.03&amp;04 Trees (Injurious Substances in Soil around Tree Roots)")</f>
        <v>YES, Ch. 509.03&amp;04 Trees (Injurious Substances in Soil around Tree Roots)</v>
      </c>
      <c r="S7" s="6" t="str">
        <f>HYPERLINK("http://www.amlegal.com/nxt/gateway.dll/Ohio/cleveland_oh/partfivemunicipalutilitiesandservicescod/titleistreetandsidewalkareas/chapter510-useofpublicright-of-waybyserv?f=templates$fn=default.htm$3.0$vid=amlegal:cleveland_oh$anc=JD_510.04","YES, Ch. 510.04r1 Use of public right-of-way by service providers (General Public Right-of-Way Use Regulations)")</f>
        <v>YES, Ch. 510.04r1 Use of public right-of-way by service providers (General Public Right-of-Way Use Regulations)</v>
      </c>
      <c r="T7" s="8" t="s">
        <v>232</v>
      </c>
      <c r="U7" s="6" t="str">
        <f>HYPERLINK("http://www.amlegal.com/nxt/gateway.dll/Ohio/cleveland_oh/partfivemunicipalutilitiesandservicescod/titleistreetandsidewalkareas/chapter509-trees?f=templates$fn=default.htm$3.0$vid=amlegal:cleveland_oh$anc=JD_509.02","YES, Ch. 509.02 Trees (Killing, Removing Trees Prohibited; Exceptions; Permit)")</f>
        <v>YES, Ch. 509.02 Trees (Killing, Removing Trees Prohibited; Exceptions; Permit)</v>
      </c>
      <c r="V7" s="6" t="str">
        <f>HYPERLINK("http://www.amlegal.com/nxt/gateway.dll/Ohio/cleveland_oh/partthreelandusecode/partiiiblandusecode-zoningcode/titleviizoningcode/chapter352-landscapingandscreening?f=templates$fn=default.htm$3.0$vid=amlegal:cleveland_oh$anc=JD_352.05","YES, Ch. 352")</f>
        <v>YES, Ch. 352</v>
      </c>
      <c r="W7" s="17">
        <v>40893</v>
      </c>
    </row>
    <row r="8" spans="1:23" ht="72">
      <c r="A8" s="8" t="s">
        <v>263</v>
      </c>
      <c r="B8" s="8" t="s">
        <v>271</v>
      </c>
      <c r="C8" s="8" t="s">
        <v>167</v>
      </c>
      <c r="D8" s="6" t="str">
        <f>HYPERLINK("http://www.arborday.org/programs/treeCityUSA/treecities.cfm?chosenstate=Ohio","YES")</f>
        <v>YES</v>
      </c>
      <c r="E8" s="8" t="s">
        <v>247</v>
      </c>
      <c r="F8" s="8" t="s">
        <v>242</v>
      </c>
      <c r="G8" s="8" t="s">
        <v>194</v>
      </c>
      <c r="H8" s="8" t="s">
        <v>191</v>
      </c>
      <c r="I8" s="8" t="s">
        <v>220</v>
      </c>
      <c r="J8" s="8" t="s">
        <v>229</v>
      </c>
      <c r="K8" s="8" t="s">
        <v>232</v>
      </c>
      <c r="L8" s="8" t="s">
        <v>234</v>
      </c>
      <c r="M8" s="8" t="s">
        <v>297</v>
      </c>
      <c r="N8" s="8" t="s">
        <v>232</v>
      </c>
      <c r="O8" s="8" t="s">
        <v>234</v>
      </c>
      <c r="P8" s="8" t="s">
        <v>264</v>
      </c>
      <c r="Q8" s="8" t="s">
        <v>186</v>
      </c>
      <c r="R8" s="8" t="s">
        <v>217</v>
      </c>
      <c r="S8" s="8" t="s">
        <v>178</v>
      </c>
      <c r="T8" s="8" t="s">
        <v>232</v>
      </c>
      <c r="U8" s="8" t="s">
        <v>148</v>
      </c>
      <c r="V8" s="8" t="s">
        <v>159</v>
      </c>
      <c r="W8" s="17">
        <v>40928</v>
      </c>
    </row>
    <row r="9" spans="1:23" ht="60">
      <c r="A9" s="8" t="s">
        <v>131</v>
      </c>
      <c r="B9" s="8" t="s">
        <v>271</v>
      </c>
      <c r="C9" s="8" t="s">
        <v>141</v>
      </c>
      <c r="D9" s="6" t="str">
        <f>HYPERLINK("http://www.arborday.org/programs/treeCityUSA/treecities.cfm?chosenstate=Ohio","YES")</f>
        <v>YES</v>
      </c>
      <c r="E9" s="8" t="s">
        <v>232</v>
      </c>
      <c r="F9" s="6" t="str">
        <f>HYPERLINK("http://www.conwaygreene.com/Lakewood/lpext.dll?f=FifLink&amp;t=document-frame.htm&amp;l=jump&amp;iid=16296b8e.7fb99270.0.0&amp;nid=b5f#JD_56502","YES, Ch. 565.02 Trees (Authority of Directror of public works)")</f>
        <v>YES, Ch. 565.02 Trees (Authority of Directror of public works)</v>
      </c>
      <c r="G9" s="6" t="str">
        <f>HYPERLINK("http://www.conwaygreene.com/Lakewood/lpext.dll?f=FifLink&amp;t=document-frame.htm&amp;l=jump&amp;iid=16296b8e.7fb99270.0.0&amp;nid=11c9#JD_133902","QUASI, Ch. 1339.02 Storm water management (Definitions)")</f>
        <v>QUASI, Ch. 1339.02 Storm water management (Definitions)</v>
      </c>
      <c r="H9" s="6" t="str">
        <f>HYPERLINK("http://www.conwaygreene.com/Lakewood/lpext.dll?f=FifLink&amp;t=document-frame.htm&amp;l=jump&amp;iid=16296b8e.7fb99270.0.0&amp;nid=11c9#JD_133902","QUASI, Ch. 1339.02 Storm water management (Definitions)")</f>
        <v>QUASI, Ch. 1339.02 Storm water management (Definitions)</v>
      </c>
      <c r="I9" s="6" t="str">
        <f>HYPERLINK("http://www.conwaygreene.com/Lakewood/lpext.dll/Lakewood/2768/3a7f?fn=document-frame.htm&amp;f=templates&amp;2.0","YES, Ch. 565 Trees")</f>
        <v>YES, Ch. 565 Trees</v>
      </c>
      <c r="J9" s="8" t="s">
        <v>232</v>
      </c>
      <c r="K9" s="8" t="s">
        <v>232</v>
      </c>
      <c r="L9" s="8" t="s">
        <v>232</v>
      </c>
      <c r="M9" s="6" t="str">
        <f>HYPERLINK("http://www.conwaygreene.com/Lakewood/lpext.dll/Lakewood/4642/4be4/4e9a/4f2c?f=hitlist&amp;q=%5Bs%5D%5Brank,100%3A%5Bdomain%3A%5Band%3A%5Bstem%3A%5Bwindowprox,20%3Aparking%20island%5D%5D%5D%5D%5Bsum%3A%5Bstem%3A%5Bwindowprox,20%3Aparking%20island%5D%5D%5D%5D&amp;x","YES, Ch. 1156.05e3 Planned development (design principles)")</f>
        <v>YES, Ch. 1156.05e3 Planned development (design principles)</v>
      </c>
      <c r="N9" s="6" t="str">
        <f>HYPERLINK("http://www.conwaygreene.com/Lakewood/lpext.dll/Lakewood/4642/4be4/4bf5?f=hitlist&amp;q=landscaping&amp;x=Simple&amp;opt=&amp;skc=80000002401DE96AFB48CD6500004BF6&amp;c=curr&amp;gh=1&amp;2.0#LPHit1","YES, Ch. 1141 Landscaping and screening")</f>
        <v>YES, Ch. 1141 Landscaping and screening</v>
      </c>
      <c r="O9" s="8" t="s">
        <v>232</v>
      </c>
      <c r="P9" s="6" t="str">
        <f>HYPERLINK("http://www.conwaygreene.com/Lakewood/lpext.dll?f=FifLink&amp;t=document-frame.htm&amp;l=jump&amp;iid=16296b8e.7fb99270.0.0&amp;nid=b71#JD_56511","YES, Ch. 565.11 Trees (Preservation and removal of trees on public property)")</f>
        <v>YES, Ch. 565.11 Trees (Preservation and removal of trees on public property)</v>
      </c>
      <c r="Q9" s="6" t="str">
        <f>HYPERLINK("http://www.conwaygreene.com/Lakewood/lpext.dll?f=FifLink&amp;t=document-frame.htm&amp;l=jump&amp;iid=16296b8e.7fb99270.0.0&amp;nid=b77#JD_56514","YES, Ch. 565.14 Trees (Preservation and removal of trees and shrubs on private property)")</f>
        <v>YES, Ch. 565.14 Trees (Preservation and removal of trees and shrubs on private property)</v>
      </c>
      <c r="R9" s="6" t="str">
        <f>HYPERLINK("http://www.conwaygreene.com/Lakewood/lpext.dll?f=FifLink&amp;t=document-frame.htm&amp;l=jump&amp;iid=16296b8e.7fb99270.0.0&amp;nid=b63#JD_56504","YES, Ch. 565.04 Trees (Placing harmful substances near trees)")</f>
        <v>YES, Ch. 565.04 Trees (Placing harmful substances near trees)</v>
      </c>
      <c r="S9" s="6" t="str">
        <f>HYPERLINK("http://www.conwaygreene.com/Lakewood/lpext.dll/Lakewood/2768/3a7f/3ab1?f=hitlist&amp;q=%5Bs%5D%5Brank,100%3A%5Bdomain%3A%5Band%3A%5Bstem%3A%5Bwindowprox,20%3Atree%20replacement%5D%5D%5D%5D%5Bsum%3A%5Bstem%3A%5Bwindowprox,20%3Atree%20replacement%5D%5D%5D%5D&amp;x=","YES, Ch. 565.07 Trees (Moving of trees)")</f>
        <v>YES, Ch. 565.07 Trees (Moving of trees)</v>
      </c>
      <c r="T9" s="8" t="s">
        <v>232</v>
      </c>
      <c r="U9" s="6" t="str">
        <f>HYPERLINK("http://www.conwaygreene.com/Lakewood/lpext.dll/Lakewood/2768/366b/36cb?f=hitlist&amp;q=crops&amp;x=Simple&amp;opt=&amp;skc=80000002401B69A631E7BA99000036CC&amp;c=curr&amp;gh=1&amp;2.0#LPHit1","YES, Ch.541.06 Property Offenses (Destruction of trees, shrubs, or crops)")</f>
        <v>YES, Ch.541.06 Property Offenses (Destruction of trees, shrubs, or crops)</v>
      </c>
      <c r="V9" s="6" t="str">
        <f>HYPERLINK("http://www.conwaygreene.com/Lakewood/lpext.dll/Lakewood/4642/4be4/4bf5?f=hitlist&amp;q=landscaping&amp;x=Simple&amp;opt=&amp;skc=80000002401DE96AFB48CD6500004BF6&amp;c=curr&amp;gh=1&amp;2.0#LPHit1","YES, Ch. 1141 Landscaping and screening")</f>
        <v>YES, Ch. 1141 Landscaping and screening</v>
      </c>
      <c r="W9" s="17">
        <v>40928</v>
      </c>
    </row>
    <row r="10" spans="1:23" ht="72">
      <c r="A10" s="8" t="s">
        <v>294</v>
      </c>
      <c r="B10" s="8" t="s">
        <v>271</v>
      </c>
      <c r="C10" s="8" t="s">
        <v>213</v>
      </c>
      <c r="D10" s="6" t="str">
        <f>HYPERLINK("http://www.arborday.org/programs/treeCityUSA/treecities.cfm?chosenstate=Ohio","YES")</f>
        <v>YES</v>
      </c>
      <c r="E10" s="29" t="s">
        <v>206</v>
      </c>
      <c r="F10" s="8" t="s">
        <v>631</v>
      </c>
      <c r="G10" s="8" t="s">
        <v>632</v>
      </c>
      <c r="H10" s="8" t="s">
        <v>633</v>
      </c>
      <c r="I10" s="8" t="s">
        <v>629</v>
      </c>
      <c r="J10" s="8" t="s">
        <v>640</v>
      </c>
      <c r="K10" s="8" t="s">
        <v>639</v>
      </c>
      <c r="L10" s="8" t="s">
        <v>638</v>
      </c>
      <c r="M10" s="8" t="s">
        <v>232</v>
      </c>
      <c r="N10" s="8" t="s">
        <v>232</v>
      </c>
      <c r="O10" s="8" t="s">
        <v>635</v>
      </c>
      <c r="P10" s="8" t="s">
        <v>637</v>
      </c>
      <c r="Q10" s="8" t="s">
        <v>630</v>
      </c>
      <c r="R10" s="8" t="s">
        <v>636</v>
      </c>
      <c r="S10" s="8" t="s">
        <v>641</v>
      </c>
      <c r="T10" s="8" t="s">
        <v>232</v>
      </c>
      <c r="U10" s="8" t="s">
        <v>628</v>
      </c>
      <c r="V10" s="8" t="s">
        <v>634</v>
      </c>
      <c r="W10" s="17">
        <v>40987</v>
      </c>
    </row>
    <row r="11" spans="1:23" ht="72">
      <c r="A11" s="8" t="s">
        <v>285</v>
      </c>
      <c r="B11" s="8" t="s">
        <v>271</v>
      </c>
      <c r="C11" s="8" t="s">
        <v>121</v>
      </c>
      <c r="D11" s="6" t="str">
        <f>HYPERLINK("http://www.arborday.org/programs/treeCityUSA/treecities.cfm?chosenstate=Ohio","YES")</f>
        <v>YES</v>
      </c>
      <c r="E11" s="8" t="s">
        <v>642</v>
      </c>
      <c r="F11" s="6" t="str">
        <f>HYPERLINK("http://www.conwaygreene.com/NorthOlmsted/lpext.dll?f=FifLink&amp;t=document-frame.htm&amp;l=jump&amp;iid=5bbc5ba5.32fad6f4.0.0&amp;nid=c3f#JD_95002","YES, Ch. 950.02 Urban Forest (Duties and powers of City Forester)")</f>
        <v>YES, Ch. 950.02 Urban Forest (Duties and powers of City Forester)</v>
      </c>
      <c r="G11" s="6" t="str">
        <f>HYPERLINK("http://www.conwaygreene.com/NorthOlmsted/lpext.dll?f=FifLink&amp;t=document-frame.htm&amp;l=jump&amp;iid=5bbc5ba5.32fad6f4.0.0&amp;nid=b61#JD_92606","YES, Ch. 926.06 Riparian setback and wetland setbacks (Designated watercourses and riparian setbacks)")</f>
        <v>YES, Ch. 926.06 Riparian setback and wetland setbacks (Designated watercourses and riparian setbacks)</v>
      </c>
      <c r="H11" s="6" t="str">
        <f>HYPERLINK("http://www.conwaygreene.com/NorthOlmsted/lpext.dll?f=FifLink&amp;t=document-frame.htm&amp;l=jump&amp;iid=5bbc5ba5.32fad6f4.0.0&amp;nid=b63#JD_92607","YES, Ch. 926.07 Riparian and wetland setbacks (Establiment of wetland setback)")</f>
        <v>YES, Ch. 926.07 Riparian and wetland setbacks (Establiment of wetland setback)</v>
      </c>
      <c r="I11" s="6" t="str">
        <f>HYPERLINK("http://www.conwaygreene.com/NorthOlmsted/lpext.dll/NorthOlmsted/3a88/4659/47b2?f=hitlist&amp;q=forest&amp;x=Simple&amp;opt=&amp;skc=80000002401F19D7CC939D22000047B3&amp;c=curr&amp;gh=1&amp;2.0#LPHit1","YES, Ch. 950 Urban Forests")</f>
        <v>YES, Ch. 950 Urban Forests</v>
      </c>
      <c r="J11" s="6" t="str">
        <f>HYPERLINK("http://www.conwaygreene.com/NorthOlmsted/lpext.dll/NorthOlmsted/4875/4964/4bd8/4bf4?f=hitlist&amp;q=caliper&amp;x=Simple&amp;opt=&amp;skc=80000002402474CC3CC5195800004BF5&amp;c=curr&amp;gh=1&amp;2.0#LPHit1","YES, Ch. 1126.03h Commercial and Other Building Permits (Development plan requirements)")</f>
        <v>YES, Ch. 1126.03h Commercial and Other Building Permits (Development plan requirements)</v>
      </c>
      <c r="K11" s="8" t="s">
        <v>232</v>
      </c>
      <c r="L11" s="8" t="s">
        <v>232</v>
      </c>
      <c r="M11" s="8" t="s">
        <v>232</v>
      </c>
      <c r="N11" s="6" t="str">
        <f>HYPERLINK("http://www.conwaygreene.com/NorthOlmsted/lpext.dll/NorthOlmsted/4875/4c8f?fn=document-frame.htm&amp;f=templates&amp;2.0","VARIOUS, Title 5 Zoning Districts and regulations")</f>
        <v>VARIOUS, Title 5 Zoning Districts and regulations</v>
      </c>
      <c r="O11" s="8" t="s">
        <v>232</v>
      </c>
      <c r="P11" s="6" t="str">
        <f>HYPERLINK("http://www.conwaygreene.com/NorthOlmsted/lpext.dll?f=FifLink&amp;t=document-frame.htm&amp;l=jump&amp;iid=5bbc5ba5.32fad6f4.0.0&amp;nid=c41#JD_95003","YES, Ch. 950.03 Urban Forest (Tree preservation/removal permits required; procedure; fees)")</f>
        <v>YES, Ch. 950.03 Urban Forest (Tree preservation/removal permits required; procedure; fees)</v>
      </c>
      <c r="Q11" s="8" t="s">
        <v>232</v>
      </c>
      <c r="R11" s="6" t="str">
        <f>HYPERLINK("http://www.conwaygreene.com/NorthOlmsted/lpext.dll/NorthOlmsted/3a88/4659/47b2/47ea?fn=document-frame.htm&amp;f=templates&amp;2.0","YES, Ch. 950.04 Urban Forest (Protection of trees)")</f>
        <v>YES, Ch. 950.04 Urban Forest (Protection of trees)</v>
      </c>
      <c r="S11" s="6" t="str">
        <f>HYPERLINK("http://www.conwaygreene.com/NorthOlmsted/lpext.dll?f=FifLink&amp;t=document-frame.htm&amp;l=jump&amp;iid=5bbc5ba5.32fad6f4.0.0&amp;nid=c41#JD_95003","YES, Ch. 950.03 Urban Forest (Tree preservation/removal permits required; procedure; fees)")</f>
        <v>YES, Ch. 950.03 Urban Forest (Tree preservation/removal permits required; procedure; fees)</v>
      </c>
      <c r="T11" s="8" t="s">
        <v>232</v>
      </c>
      <c r="U11" s="6" t="str">
        <f>HYPERLINK("http://www.conwaygreene.com/NorthOlmsted/lpext.dll/NorthOlmsted/2212/2e00/2e5d?f=hitlist&amp;q=crops&amp;x=Simple&amp;opt=&amp;skc=80000002401C40876359585E00002E5E&amp;c=curr&amp;gh=1&amp;2.0#LPHit1","YES, Ch. 541.06 Property Offenses (Destruction of Trees, Shrubs, or Crops)")</f>
        <v>YES, Ch. 541.06 Property Offenses (Destruction of Trees, Shrubs, or Crops)</v>
      </c>
      <c r="V11" s="6" t="str">
        <f>HYPERLINK("http://www.conwaygreene.com/NorthOlmsted/lpext.dll/NorthOlmsted/4875/4c8f?fn=document-frame.htm&amp;f=templates&amp;2.0","VARIOUS, Title 5 Zoning Districts and regulations")</f>
        <v>VARIOUS, Title 5 Zoning Districts and regulations</v>
      </c>
      <c r="W11" s="17">
        <v>40928</v>
      </c>
    </row>
    <row r="12" spans="1:23" ht="72">
      <c r="A12" s="8" t="s">
        <v>270</v>
      </c>
      <c r="B12" s="8" t="s">
        <v>271</v>
      </c>
      <c r="C12" s="8" t="s">
        <v>301</v>
      </c>
      <c r="D12" s="8" t="s">
        <v>232</v>
      </c>
      <c r="E12" s="8" t="s">
        <v>232</v>
      </c>
      <c r="F12" s="8" t="s">
        <v>232</v>
      </c>
      <c r="G12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H12" s="6" t="str">
        <f>HYPERLINK("http://www.amlegal.com/nxt/gateway.dll/Ohio/noroyal/partfourteen-buildingandhousingcode/titlesix-miscellaneousbuildingregulation/chapter1492controllingripariansetbacksan?f=templates$fn=default.htm$3.0$vid=amlegal:northroyalton_oh","YES, Ch. 1492 Controlling Riparian Setbacks and Wetlands Setbacks")</f>
        <v>YES, Ch. 1492 Controlling Riparian Setbacks and Wetlands Setbacks</v>
      </c>
      <c r="I12" s="6" t="str">
        <f>HYPERLINK("http://www.amlegal.com/nxt/gateway.dll/Ohio/noroyal/partten-streetsutilitiesandpublicservice/titletwo-streetandsidewalkareas/chapter1026treesandshrubs?f=templates$fn=default.htm$3.0$vid=amlegal:northroyalton_oh","YES, Ch. 1026 Trees and Shrubs")</f>
        <v>YES, Ch. 1026 Trees and Shrubs</v>
      </c>
      <c r="J12" s="6" t="str">
        <f>HYPERLINK("http://www.amlegal.com/nxt/gateway.dll?f=id$id=North%20Royalton%20Code%20of%20Ordinances%3Ar%3Aaad1$cid=ohio$t=document-frame.htm$an=JD_1026.01$3.0#JD_1026.01","YES, Ch. 1026.01 Trees and shrubs (Planting; permit required; denial of permits; removals; obstructions)")</f>
        <v>YES, Ch. 1026.01 Trees and shrubs (Planting; permit required; denial of permits; removals; obstructions)</v>
      </c>
      <c r="K12" s="8" t="s">
        <v>232</v>
      </c>
      <c r="L12" s="6" t="str">
        <f>HYPERLINK("http://www.amlegal.com/nxt/gateway.dll?f=id$id=North%20Royalton%20Code%20of%20Ordinances%3Ar%3Ab1f7$cid=ohio$t=document-frame.htm$an=JD_1246.14$3.0#JD_1246.14","YES, Ch. 1426.14c17 Design standards (Design standards for Zoning Districts TCD-1 through TCD-5)")</f>
        <v>YES, Ch. 1426.14c17 Design standards (Design standards for Zoning Districts TCD-1 through TCD-5)</v>
      </c>
      <c r="M12" s="29" t="str">
        <f>HYPERLINK("http://www.amlegal.com/nxt/gateway.dll?f=id$id=North%20Royalton%20Code%20of%20Ordinances%3Ar%3Abc65$cid=ohio$t=document-frame.htm$an=JD_1281.15$3.0#JD_1281.15","QUASI, Ch. 1281.15 Traditional Town Center/Main Street District (TCD) (Site development criteria)")</f>
        <v>QUASI, Ch. 1281.15 Traditional Town Center/Main Street District (TCD) (Site development criteria)</v>
      </c>
      <c r="N12" s="6" t="str">
        <f>HYPERLINK("http://www.amlegal.com/nxt/gateway.dll?f=id$id=North%20Royalton%20Code%20of%20Ordinances%3Ar%3Abfb4$cid=ohio$t=document-frame.htm$an=JD_1288.04$3.0#JD_1288.04","QUASI, Ch. 1288.04 Buffering (General Provisions)")</f>
        <v>QUASI, Ch. 1288.04 Buffering (General Provisions)</v>
      </c>
      <c r="O12" s="6" t="str">
        <f>HYPERLINK("http://www.amlegal.com/nxt/gateway.dll?f=id$id=North%20Royalton%20Code%20of%20Ordinances%3Ar%3Aaad1$cid=ohio$t=document-frame.htm$an=JD_1026.07$3.0#JD_1026.07","YES, Ch. 1026.07 Trees and shrubs (Compliance with Master Shade Tree Plan)")</f>
        <v>YES, Ch. 1026.07 Trees and shrubs (Compliance with Master Shade Tree Plan)</v>
      </c>
      <c r="P12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Q12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R12" s="6" t="str">
        <f>HYPERLINK("http://www.amlegal.com/nxt/gateway.dll/Ohio/noroyal/partten-streetsutilitiesandpublicservice/titletwo-streetandsidewalkareas/chapter1026treesandshrubs?f=templates$fn=default.htm$3.0$vid=amlegal:northroyalton_oh$anc=JD_1026.05","YES, Ch. 1026.05 Trees and shrubs (Obstructing tree roots with materials)")</f>
        <v>YES, Ch. 1026.05 Trees and shrubs (Obstructing tree roots with materials)</v>
      </c>
      <c r="S12" s="6" t="str">
        <f>HYPERLINK("http://www.amlegal.com/nxt/gateway.dll/Ohio/noroyal/partten-streetsutilitiesandpublicservice/titletwo-streetandsidewalkareas/chapter1026treesandshrubs?f=templates$fn=default.htm$3.0$vid=amlegal:northroyalton_oh$anc=JD_1026.02","YES, Ch. 1026.02 Trees and shrubs (Removal and replacement of trees; permit required)")</f>
        <v>YES, Ch. 1026.02 Trees and shrubs (Removal and replacement of trees; permit required)</v>
      </c>
      <c r="T12" s="8" t="s">
        <v>232</v>
      </c>
      <c r="U12" s="6" t="str">
        <f>HYPERLINK("http://www.amlegal.com/nxt/gateway.dll?f=id$id=North%20Royalton%20Code%20of%20Ordinances%3Ar%3A9999$cid=ohio$t=document-frame.htm$an=JD_642.06$3.0#JD_642.06","YES, 642.06 Offenses related to property (Injuring vines, bushes, trees or crops)")</f>
        <v>YES, 642.06 Offenses related to property (Injuring vines, bushes, trees or crops)</v>
      </c>
      <c r="V12" s="6" t="str">
        <f>HYPERLINK("http://www.amlegal.com/nxt/gateway.dll/Ohio/noroyal/parttwelve-planningandzoningcode/titlesix-zoning?f=templates$fn=default.htm$3.0$vid=amlegal:northroyalton_oh","VARIOUS, Title 6 Zoning")</f>
        <v>VARIOUS, Title 6 Zoning</v>
      </c>
      <c r="W12" s="17">
        <v>40918</v>
      </c>
    </row>
    <row r="13" spans="1:23" ht="96">
      <c r="A13" s="8" t="s">
        <v>173</v>
      </c>
      <c r="B13" s="8" t="s">
        <v>271</v>
      </c>
      <c r="C13" s="8" t="s">
        <v>286</v>
      </c>
      <c r="D13" s="6" t="str">
        <f>HYPERLINK("http://www.arborday.org/programs/treeCityUSA/treecities.cfm?chosenstate=Ohio","YES")</f>
        <v>YES</v>
      </c>
      <c r="E13" s="6" t="str">
        <f>HYPERLINK("http://www.conwaygreene.com/OlmstedFalls/lpext.dll/OlmstedFalls/8ba/1295/1349?fn=document-frame.htm&amp;f=templates&amp;2.0","YES, Ch. 280 Shade Tree Commission")</f>
        <v>YES, Ch. 280 Shade Tree Commission</v>
      </c>
      <c r="F13" s="6" t="str">
        <f>HYPERLINK("http://www.conwaygreene.com/OlmstedFalls/lpext.dll/OlmstedFalls/3fdb/4003/42d8/42f3?fn=document-frame.htm&amp;f=templates&amp;2.0","REFERENCED, Ch. 1218.02 Tree prservation and management (Applicability)")</f>
        <v>REFERENCED, Ch. 1218.02 Tree prservation and management (Applicability)</v>
      </c>
      <c r="G13" s="6" t="str">
        <f>HYPERLINK("http://www.conwaygreene.com/OlmstedFalls/lpext.dll?f=FifLink&amp;t=document-frame.htm&amp;l=jump&amp;iid=1a0a9743.21b5e593.0.0&amp;nid=e1f#JD_147010","YES, Ch. 1470.10 Controlling Riparian Setbacks and Wetlands Setbacks (Establishment of designated watercourses and riparian setbacks)")</f>
        <v>YES, Ch. 1470.10 Controlling Riparian Setbacks and Wetlands Setbacks (Establishment of designated watercourses and riparian setbacks)</v>
      </c>
      <c r="H13" s="6" t="str">
        <f>HYPERLINK("http://www.conwaygreene.com/OlmstedFalls/lpext.dll?f=FifLink&amp;t=document-frame.htm&amp;l=jump&amp;iid=1a0a9743.21b5e593.0.0&amp;nid=e1f#JD_147010","YES, Ch. 1470.11 Controlling Riparian Setbacks and Wetlands Setbacks (Establishment of wetland setbacks)")</f>
        <v>YES, Ch. 1470.11 Controlling Riparian Setbacks and Wetlands Setbacks (Establishment of wetland setbacks)</v>
      </c>
      <c r="I13" s="6" t="str">
        <f>HYPERLINK("http://www.conwaygreene.com/OlmstedFalls/lpext.dll/OlmstedFalls/3b75/3b94/3c74?fn=document-frame.htm&amp;f=templates&amp;2.0","YES, Ch. 1030 Trees and shrubs")</f>
        <v>YES, Ch. 1030 Trees and shrubs</v>
      </c>
      <c r="J13" s="6" t="str">
        <f>HYPERLINK("http://www.conwaygreene.com/OlmstedFalls/lpext.dll/OlmstedFalls/3fdb/4003/42d8/431e?fn=document-frame.htm&amp;f=templates&amp;2.0","YES, Ch. 1218.06 Tree preservation and management (Tree protection and management (TP&amp;M) plan requirements)")</f>
        <v>YES, Ch. 1218.06 Tree preservation and management (Tree protection and management (TP&amp;M) plan requirements)</v>
      </c>
      <c r="K13" s="6" t="str">
        <f>HYPERLINK("http://www.conwaygreene.com/OlmstedFalls/lpext.dll/OlmstedFalls/3fdb/4003/42d8/433b?fn=document-frame.htm&amp;f=templates&amp;2.0","YES, Ch. 1218.08 Tree preservation and managament (Tree installation and maintenance)")</f>
        <v>YES, Ch. 1218.08 Tree preservation and managament (Tree installation and maintenance)</v>
      </c>
      <c r="L13" s="6" t="str">
        <f>HYPERLINK("http://www.conwaygreene.com/OlmstedFalls/lpext.dll?f=FifLink&amp;t=document-frame.htm&amp;l=jump&amp;iid=1a0a9743.21b5e593.0.0&amp;nid=b7d#JD_122405","YES, Ch. 1224.05aD10 Administrative Procedures for Subdivision Review ( Procedure for preliminary plat  approval)")</f>
        <v>YES, Ch. 1224.05aD10 Administrative Procedures for Subdivision Review ( Procedure for preliminary plat  approval)</v>
      </c>
      <c r="M13" s="6" t="str">
        <f>HYPERLINK("http://www.conwaygreene.com/OlmstedFalls/lpext.dll?f=FifLink&amp;t=document-frame.htm&amp;l=jump&amp;iid=1a0a9743.21b5e593.0.0&amp;nid=bbf#JD_127401","YES, Ch. 1274.01e1A Supplementary regulations (Landscaping and screening)")</f>
        <v>YES, Ch. 1274.01e1A Supplementary regulations (Landscaping and screening)</v>
      </c>
      <c r="N13" s="6" t="str">
        <f>HYPERLINK("http://www.conwaygreene.com/OlmstedFalls/lpext.dll?f=FifLink&amp;t=document-frame.htm&amp;l=jump&amp;iid=1a0a9743.21b5e593.0.0&amp;nid=bbf#JD_127401","YES, Ch. 1274.01 Supplementary regulations (Landscaping and screening)")</f>
        <v>YES, Ch. 1274.01 Supplementary regulations (Landscaping and screening)</v>
      </c>
      <c r="O13" s="6" t="str">
        <f>HYPERLINK("http://www.conwaygreene.com/OlmstedFalls/lpext.dll/OlmstedFalls/8ba/1295/1349?fn=document-frame.htm&amp;f=templates&amp;2.0","YES, Ch. 280.03b Shade tree commission (Program; guidelines; budget; other duties)")</f>
        <v>YES, Ch. 280.03b Shade tree commission (Program; guidelines; budget; other duties)</v>
      </c>
      <c r="P13" s="6" t="str">
        <f>HYPERLINK("http://www.conwaygreene.com/OlmstedFalls/lpext.dll?f=FifLink&amp;t=document-frame.htm&amp;l=jump&amp;iid=1a0a9743.21b5e593.0.0&amp;nid=a75#JD_103006","YES, Ch. 1030.06 Trees and shrubs (Removal of trees on public property)")</f>
        <v>YES, Ch. 1030.06 Trees and shrubs (Removal of trees on public property)</v>
      </c>
      <c r="Q13" s="6" t="str">
        <f>HYPERLINK("http://www.conwaygreene.com/OlmstedFalls/lpext.dll?f=FifLink&amp;t=document-frame.htm&amp;l=jump&amp;iid=1a0a9743.21b5e593.0.0&amp;nid=a77#JD_103007","YES, Ch. 1030.07 Trees and shrubs (Removal of trees on private property)")</f>
        <v>YES, Ch. 1030.07 Trees and shrubs (Removal of trees on private property)</v>
      </c>
      <c r="R13" s="6" t="str">
        <f>HYPERLINK("http://www.conwaygreene.com/OlmstedFalls/lpext.dll/OlmstedFalls/3fdb/4003/42d8/4330?fn=document-frame.htm&amp;f=templates&amp;2.0","YES, Ch. 1218.07 Tree preservation and management (Tree protection methods)")</f>
        <v>YES, Ch. 1218.07 Tree preservation and management (Tree protection methods)</v>
      </c>
      <c r="S13" s="6" t="str">
        <f>HYPERLINK("http://www.conwaygreene.com/OlmstedFalls/lpext.dll?f=FifLink&amp;t=document-frame.htm&amp;l=jump&amp;iid=1a0a9743.21b5e593.0.0&amp;nid=a71#JD_103004","YES, Ch. 1030.04 Trees and shrubs (Replacement of trees)")</f>
        <v>YES, Ch. 1030.04 Trees and shrubs (Replacement of trees)</v>
      </c>
      <c r="T13" s="8" t="s">
        <v>232</v>
      </c>
      <c r="U13" s="6" t="str">
        <f>HYPERLINK("http://www.conwaygreene.com/OlmstedFalls/lpext.dll/OlmstedFalls/2197/2d02/2dbb?f=hitlist&amp;q=crops&amp;x=Simple&amp;opt=&amp;skc=80000002401C2F228982A80A00002DBC0000000000000000&amp;c=curr&amp;gh=1&amp;2.0#LPHit1","YES, Ch. 642.06 Offenses relating to property (Destruction of shrubs, trees, or crops)")</f>
        <v>YES, Ch. 642.06 Offenses relating to property (Destruction of shrubs, trees, or crops)</v>
      </c>
      <c r="V13" s="6" t="str">
        <f>HYPERLINK("http://www.conwaygreene.com/OlmstedFalls/lpext.dll/OlmstedFalls/3fdb/44ae/4d34/4d54?fn=document-frame.htm&amp;f=templates&amp;2.0","YES, Ch. 1274.01 Supplementary regulations (Landscaping and screening)")</f>
        <v>YES, Ch. 1274.01 Supplementary regulations (Landscaping and screening)</v>
      </c>
      <c r="W13" s="17">
        <v>40931</v>
      </c>
    </row>
    <row r="14" spans="1:23" ht="120">
      <c r="A14" s="8" t="s">
        <v>287</v>
      </c>
      <c r="B14" s="8" t="s">
        <v>271</v>
      </c>
      <c r="C14" s="8" t="s">
        <v>275</v>
      </c>
      <c r="D14" s="8" t="s">
        <v>232</v>
      </c>
      <c r="E14" s="8" t="s">
        <v>232</v>
      </c>
      <c r="F14" s="8" t="s">
        <v>232</v>
      </c>
      <c r="G14" s="8" t="s">
        <v>232</v>
      </c>
      <c r="H14" s="8" t="s">
        <v>232</v>
      </c>
      <c r="I14" s="8" t="s">
        <v>232</v>
      </c>
      <c r="J14" s="8" t="s">
        <v>621</v>
      </c>
      <c r="K14" s="8" t="s">
        <v>232</v>
      </c>
      <c r="L14" s="8" t="s">
        <v>232</v>
      </c>
      <c r="M14" s="8" t="s">
        <v>618</v>
      </c>
      <c r="N14" s="8" t="s">
        <v>620</v>
      </c>
      <c r="O14" s="8" t="s">
        <v>232</v>
      </c>
      <c r="P14" s="8" t="s">
        <v>232</v>
      </c>
      <c r="Q14" s="8" t="s">
        <v>623</v>
      </c>
      <c r="R14" s="8" t="s">
        <v>622</v>
      </c>
      <c r="S14" s="8" t="s">
        <v>232</v>
      </c>
      <c r="T14" s="8" t="s">
        <v>232</v>
      </c>
      <c r="U14" s="8" t="s">
        <v>232</v>
      </c>
      <c r="V14" s="8" t="s">
        <v>619</v>
      </c>
      <c r="W14" s="17">
        <v>40980</v>
      </c>
    </row>
    <row r="15" spans="1:23" ht="60">
      <c r="A15" s="8" t="s">
        <v>192</v>
      </c>
      <c r="B15" s="8" t="s">
        <v>271</v>
      </c>
      <c r="C15" s="8" t="s">
        <v>120</v>
      </c>
      <c r="D15" s="8" t="s">
        <v>232</v>
      </c>
      <c r="E15" s="6" t="str">
        <f>HYPERLINK("http://www.amlegal.com/nxt/gateway.dll/Ohio/parma_oh/partone-administrativecode/titlefive-administrative/chapter174treecommission?f=templates$fn=default.htm$3.0$vid=amlegal:parma_oh","YES, Ch. 174 Tree Commission")</f>
        <v>YES, Ch. 174 Tree Commission</v>
      </c>
      <c r="F15" s="6" t="str">
        <f>HYPERLINK("http://www.amlegal.com/nxt/gateway.dll/Ohio/parma_oh/partnine-streetsandpublicservicescode/titleone-streetandsidewalkareas/chapter913urbanforest?f=templates$fn=default.htm$3.0$vid=amlegal:parma_oh$anc=JD_913.01","YES, Ch. 913.01 Urban Forest (Definitions)")</f>
        <v>YES, Ch. 913.01 Urban Forest (Definitions)</v>
      </c>
      <c r="G15" s="6" t="str">
        <f>HYPERLINK("http://www.amlegal.com/nxt/gateway.dll/Ohio/parma_oh/parteleven-planningandzoningcode/titleone-planningandplatting/chapter1111ripariansetbacks?f=templates$fn=default.htm$3.0$vid=amlegal:parma_oh$anc=JD_1111.01","YES, Ch. 1111.01 Riparian Setbacks (Definitions)")</f>
        <v>YES, Ch. 1111.01 Riparian Setbacks (Definitions)</v>
      </c>
      <c r="H15" s="6" t="str">
        <f>HYPERLINK("http://www.amlegal.com/nxt/gateway.dll/Ohio/parma_oh/parteleven-planningandzoningcode/titleone-planningandplatting/chapter1109wetlandssetback?f=templates$fn=default.htm$3.0$vid=amlegal:parma_oh$anc=JD_1109.01","YES, Ch. 1109.01 Wetland Setbacks (Definitions)")</f>
        <v>YES, Ch. 1109.01 Wetland Setbacks (Definitions)</v>
      </c>
      <c r="I15" s="6" t="str">
        <f>HYPERLINK("http://www.amlegal.com/nxt/gateway.dll/Ohio/parma_oh/partnine-streetsandpublicservicescode/titleone-streetandsidewalkareas/chapter913urbanforest?f=templates$fn=default.htm$3.0$vid=amlegal:parma_oh$anc=JD_913.01","YES, Ch. 913 Urban Forest")</f>
        <v>YES, Ch. 913 Urban Forest</v>
      </c>
      <c r="J15" s="8" t="s">
        <v>232</v>
      </c>
      <c r="K15" s="8" t="s">
        <v>232</v>
      </c>
      <c r="L15" s="6" t="str">
        <f>HYPERLINK("http://www.amlegal.com/nxt/gateway.dll/Ohio/parma_oh/parteleven-planningandzoningcode/titleseven-useheightandarearegulations/chapter1187arearegulations?f=templates$fn=default.htm$3.0$vid=amlegal:parma_oh$anc=JD_1187.04","YES, Ch. 1187.04 Area Regulations (Landscaped Areas and Lot Coverage for Multifamily Districts)")</f>
        <v>YES, Ch. 1187.04 Area Regulations (Landscaped Areas and Lot Coverage for Multifamily Districts)</v>
      </c>
      <c r="M15" s="8" t="s">
        <v>232</v>
      </c>
      <c r="N15" s="6" t="str">
        <f>HYPERLINK("http://www.amlegal.com/nxt/gateway.dll?f=id$id=CODIFIED%20ORDINANCES%20OF%20PARMA%3Ar%3A2c0ec$cid=ohio$t=document-frame.htm$an=JD_1199.07$3.0#JD_1199.07","YES, Ch. 1199.07 Screening and Buffering (Buffer areas for yards abutting public streets and parking lots)")</f>
        <v>YES, Ch. 1199.07 Screening and Buffering (Buffer areas for yards abutting public streets and parking lots)</v>
      </c>
      <c r="O15" s="6" t="str">
        <f>HYPERLINK("http://www.amlegal.com/nxt/gateway.dll/Ohio/parma_oh/partnine-streetsandpublicservicescode/titleone-streetandsidewalkareas/chapter911trees?f=templates$fn=default.htm$3.0$vid=amlegal:parma_oh$anc=JD_911.22","YES, Ch. 911.22 Trees (New Streets)")</f>
        <v>YES, Ch. 911.22 Trees (New Streets)</v>
      </c>
      <c r="P15" s="6" t="str">
        <f>HYPERLINK("http://www.amlegal.com/nxt/gateway.dll/Ohio/parma_oh/partnine-streetsandpublicservicescode/titleone-streetandsidewalkareas/chapter911trees?f=templates$fn=default.htm$3.0$vid=amlegal:parma_oh$anc=JD_911.12","YES, Ch. 913.12 Trees (Preserving and Removing Trees on Public Property)")</f>
        <v>YES, Ch. 913.12 Trees (Preserving and Removing Trees on Public Property)</v>
      </c>
      <c r="Q15" s="6" t="str">
        <f>HYPERLINK("http://www.amlegal.com/nxt/gateway.dll/Ohio/parma_oh/partnine-streetsandpublicservicescode/titleone-streetandsidewalkareas/chapter911trees?f=templates$fn=default.htm$3.0$vid=amlegal:parma_oh$anc=JD_911.13","YES, Ch. 913.13 Trees (Preserving and Removing Trees on Private Property)")</f>
        <v>YES, Ch. 913.13 Trees (Preserving and Removing Trees on Private Property)</v>
      </c>
      <c r="R15" s="6" t="str">
        <f>HYPERLINK("http://www.amlegal.com/nxt/gateway.dll/Ohio/parma_oh/partnine-streetsandpublicservicescode/titleone-streetandsidewalkareas/chapter913urbanforest?f=templates$fn=default.htm$3.0$vid=amlegal:parma_oh$anc=JD_913.04","YES, Ch. 913.04 Urban Forest (Protection of Trees)")</f>
        <v>YES, Ch. 913.04 Urban Forest (Protection of Trees)</v>
      </c>
      <c r="S15" s="8" t="s">
        <v>232</v>
      </c>
      <c r="T15" s="8" t="s">
        <v>232</v>
      </c>
      <c r="U15" s="8" t="s">
        <v>232</v>
      </c>
      <c r="V15" s="8" t="s">
        <v>232</v>
      </c>
      <c r="W15" s="17">
        <v>40897</v>
      </c>
    </row>
    <row r="16" spans="1:23" ht="120">
      <c r="A16" s="8" t="s">
        <v>176</v>
      </c>
      <c r="B16" s="8" t="s">
        <v>271</v>
      </c>
      <c r="C16" s="8" t="s">
        <v>299</v>
      </c>
      <c r="D16" s="6" t="str">
        <f>HYPERLINK("http://www.arborday.org/programs/treeCityUSA/treecities.cfm?chosenstate=Ohio","YES")</f>
        <v>YES</v>
      </c>
      <c r="E16" s="8" t="s">
        <v>232</v>
      </c>
      <c r="F16" s="6" t="str">
        <f>HYPERLINK("http://www.amlegal.com/nxt/gateway.dll/Ohio/parmahts_oh/partone-administrativecode/titlefive-administrative/chapter147departmentofpublicservice?f=templates$fn=default.htm$3.0$vid=amlegal:parmaheights_oh$anc=JD_147.17","YES, Ch. 147.17 Department of Public Service (Arborist/Tree Consultant")</f>
        <v>YES, Ch. 147.17 Department of Public Service (Arborist/Tree Consultant</v>
      </c>
      <c r="G16" s="6" t="str">
        <f>HYPERLINK("http://www.amlegal.com/nxt/gateway.dll/Ohio/parmahts_oh/parteleven-planningandzoningcode/titleone-planning/chapter1105stormwatermanagementsedimenta?f=templates$fn=default.htm$3.0$vid=amlegal:parmaheights_oh$anc=JD_1105.15","Yes, Ch. 1105.15 Storm Water Management, Sediment and Erosion Control and Wetlands Protection (Riparian and wetland setback requirements)")</f>
        <v>Yes, Ch. 1105.15 Storm Water Management, Sediment and Erosion Control and Wetlands Protection (Riparian and wetland setback requirements)</v>
      </c>
      <c r="H16" s="6" t="str">
        <f>HYPERLINK("http://www.amlegal.com/nxt/gateway.dll/Ohio/parmahts_oh/parteleven-planningandzoningcode/titleone-planning/chapter1105stormwatermanagementsedimenta?f=templates$fn=default.htm$3.0$vid=amlegal:parmaheights_oh$anc=JD_1105.15","Yes, Ch. 1105.15 Storm Water Management, Sediment and Erosion Control and Wetlands Protection (Riparian and wetland setback requirements)")</f>
        <v>Yes, Ch. 1105.15 Storm Water Management, Sediment and Erosion Control and Wetlands Protection (Riparian and wetland setback requirements)</v>
      </c>
      <c r="I16" s="8" t="s">
        <v>232</v>
      </c>
      <c r="J16" s="8" t="s">
        <v>232</v>
      </c>
      <c r="K16" s="8" t="s">
        <v>232</v>
      </c>
      <c r="L16" s="8" t="s">
        <v>232</v>
      </c>
      <c r="M16" s="8" t="s">
        <v>232</v>
      </c>
      <c r="N16" s="6" t="str">
        <f>HYPERLINK("http://www.amlegal.com/nxt/gateway.dll/Ohio/parmahts_oh/parteleven-planningandzoningcode/titlenine-zoningusedistricts/chapter1186plannedunitdevelopments?f=templates$fn=default.htm$3.0$vid=amlegal:parmaheights_oh$anc=JD_1186.07","YES, Ch. 1186.07 Planned Unit Development (Off-Street Parking)")</f>
        <v>YES, Ch. 1186.07 Planned Unit Development (Off-Street Parking)</v>
      </c>
      <c r="O16" s="6" t="str">
        <f>HYPERLINK("http://www.amlegal.com/nxt/gateway.dll/Ohio/parmahts_oh/partnine-streetsandpublicservicescode/titleone-streetandsidewalkareas/chapter909masterstreettreeplan?f=templates$fn=default.htm$3.0$vid=amlegal:parmaheights_oh","YES, Ch. 909 Master Street Tree Plan")</f>
        <v>YES, Ch. 909 Master Street Tree Plan</v>
      </c>
      <c r="P16" s="6" t="str">
        <f>HYPERLINK("http://www.amlegal.com/nxt/gateway.dll/Ohio/parmahts_oh/partnine-streetsandpublicservicescode/titleone-streetandsidewalkareas/chapter909masterstreettreeplan?f=templates$fn=default.htm$3.0$vid=amlegal:parmaheights_oh$anc=JD_909.02","YES, Ch. 909.02b Master Street Tree Plan (Conformity Required)")</f>
        <v>YES, Ch. 909.02b Master Street Tree Plan (Conformity Required)</v>
      </c>
      <c r="Q16" s="6" t="str">
        <f>HYPERLINK("http://www.amlegal.com/nxt/gateway.dll/Ohio/parmahts_oh/partsix-generaloffensescode/chapter660safetysanitationandhealth?f=templates$fn=default.htm$3.0$vid=amlegal:parmaheights_oh$anc=JD_660.23","YES, Ch. 660.23 Safety, Sanitation and Health (trimming of Trees; Shrubbery)")</f>
        <v>YES, Ch. 660.23 Safety, Sanitation and Health (trimming of Trees; Shrubbery)</v>
      </c>
      <c r="R16" s="6" t="str">
        <f>HYPERLINK("http://www.amlegal.com/nxt/gateway.dll/Ohio/parmahts_oh/parteleven-planningandzoningcode/titleone-planning/chapter1105stormwatermanagementsedimenta?f=templates$fn=default.htm$3.0$vid=amlegal:parmaheights_oh$anc=JD_1105.07","YES, Ch. 1105.07a4B7 Storm Water Management, Sediment and Erosion Control and Wetlands Protection (Construction site conservation plan)")</f>
        <v>YES, Ch. 1105.07a4B7 Storm Water Management, Sediment and Erosion Control and Wetlands Protection (Construction site conservation plan)</v>
      </c>
      <c r="S16" s="8" t="s">
        <v>232</v>
      </c>
      <c r="T16" s="6" t="str">
        <f>HYPERLINK("http://www.amlegal.com/nxt/gateway.dll/Ohio/parmahts_oh/parteleven-planningandzoningcode/titleone-planning/chapter1105stormwatermanagementsedimenta?f=templates$fn=default.htm$3.0$vid=amlegal:parmaheights_oh$anc=JD_1105.19","YES, Ch. 1105.19 Storm Water Management, Sediment and Erosion Control and Wetlands Protection(Uses permitted in riparian and wetland setbacks)")</f>
        <v>YES, Ch. 1105.19 Storm Water Management, Sediment and Erosion Control and Wetlands Protection(Uses permitted in riparian and wetland setbacks)</v>
      </c>
      <c r="U16" s="8" t="s">
        <v>232</v>
      </c>
      <c r="V16" s="6" t="str">
        <f>HYPERLINK("http://www.amlegal.com/nxt/gateway.dll/Ohio/parmahts_oh/partthirteen-buildingcode/titlefive-otherlocalprovisions/chapter1363exteriorpropertymaintenanceco?f=templates$fn=default.htm$3.0$vid=amlegal:parmaheights_oh$anc=JD_1363.08","YES, Ch. 1363.08b Exterior Property Maintenance Code (Duties and responsibilities of owner, operator and occupant)")</f>
        <v>YES, Ch. 1363.08b Exterior Property Maintenance Code (Duties and responsibilities of owner, operator and occupant)</v>
      </c>
      <c r="W16" s="17">
        <v>40897</v>
      </c>
    </row>
    <row r="17" spans="1:23" ht="72">
      <c r="A17" s="8" t="s">
        <v>259</v>
      </c>
      <c r="B17" s="8" t="s">
        <v>271</v>
      </c>
      <c r="C17" s="8" t="s">
        <v>175</v>
      </c>
      <c r="D17" s="6" t="str">
        <f>HYPERLINK("http://www.arborday.org/programs/treeCityUSA/treecities.cfm?chosenstate=Ohio","YES")</f>
        <v>YES</v>
      </c>
      <c r="E17" s="8" t="s">
        <v>232</v>
      </c>
      <c r="F17" s="8" t="s">
        <v>150</v>
      </c>
      <c r="G17" s="8" t="s">
        <v>437</v>
      </c>
      <c r="H17" s="8" t="s">
        <v>437</v>
      </c>
      <c r="I17" s="8" t="s">
        <v>130</v>
      </c>
      <c r="J17" s="8" t="s">
        <v>232</v>
      </c>
      <c r="K17" s="8" t="s">
        <v>232</v>
      </c>
      <c r="L17" s="8" t="s">
        <v>224</v>
      </c>
      <c r="M17" s="6" t="str">
        <f>HYPERLINK("http://www.conwaygreene.com/RockyRiver/lpext.dll?f=FifLink&amp;t=document-frame.htm&amp;l=jump&amp;iid=75efbe41.4e1da6b1.0.0&amp;nid=27f#JD_118509","YES, Ch. 1185.09 Landscaping and screeing regulations (Screening and landscaping of parking lots)")</f>
        <v>YES, Ch. 1185.09 Landscaping and screeing regulations (Screening and landscaping of parking lots)</v>
      </c>
      <c r="N17" s="6" t="str">
        <f>HYPERLINK("http://www.conwaygreene.com/RockyRiver/lpext.dll/RockyRiver/c/cb9/e09?fn=document-frame.htm&amp;f=templates&amp;2.0","YES, Ch. 1185 Landscaping and screening regulations")</f>
        <v>YES, Ch. 1185 Landscaping and screening regulations</v>
      </c>
      <c r="O17" s="8" t="s">
        <v>224</v>
      </c>
      <c r="P17" s="8" t="s">
        <v>245</v>
      </c>
      <c r="Q17" s="8" t="s">
        <v>218</v>
      </c>
      <c r="R17" s="8" t="s">
        <v>237</v>
      </c>
      <c r="S17" s="8" t="s">
        <v>190</v>
      </c>
      <c r="T17" s="8" t="s">
        <v>232</v>
      </c>
      <c r="U17" s="8" t="s">
        <v>265</v>
      </c>
      <c r="V17" s="6" t="str">
        <f>HYPERLINK("http://www.conwaygreene.com/RockyRiver/lpext.dll/RockyRiver/c/cb9/e09?fn=document-frame.htm&amp;f=templates&amp;2.0","YES, Ch. 1185 Landscaping and screening regulations")</f>
        <v>YES, Ch. 1185 Landscaping and screening regulations</v>
      </c>
      <c r="W17" s="17">
        <v>40931</v>
      </c>
    </row>
    <row r="18" spans="1:23" ht="60">
      <c r="A18" s="8" t="s">
        <v>162</v>
      </c>
      <c r="B18" s="8" t="s">
        <v>271</v>
      </c>
      <c r="C18" s="8" t="s">
        <v>244</v>
      </c>
      <c r="D18" s="6" t="str">
        <f>HYPERLINK("http://www.arborday.org/programs/treeCityUSA/treecities.cfm?chosenstate=Ohio","YES")</f>
        <v>YES</v>
      </c>
      <c r="E18" s="6" t="str">
        <f>HYPERLINK("http://www.conwaygreene.com/Strongsville/lpext.dll/Strongsville/4f35/4f58/4fc9?f=hitlist&amp;q=tree%20commission&amp;x=Simple&amp;opt=&amp;skc=800000024015B8D7B71B8A5A00004FCA&amp;c=curr&amp;gh=1&amp;2.0#LPHit1","YES, Ch. 1023 Shade Tree Commission")</f>
        <v>YES, Ch. 1023 Shade Tree Commission</v>
      </c>
      <c r="F18" s="6" t="str">
        <f>HYPERLINK("http://www.conwaygreene.com/Strongsville/lpext.dll?f=FifLink&amp;t=document-frame.htm&amp;l=jump&amp;iid=5f8a2cb6.3f43e4c6.0.0&amp;nid=101b#JD_102402","YES, Ch. 1024.02 Tree planting and management (Control of Trees)")</f>
        <v>YES, Ch. 1024.02 Tree planting and management (Control of Trees)</v>
      </c>
      <c r="G18" s="6" t="str">
        <f>HYPERLINK("http://www.conwaygreene.com/Strongsville/lpext.dll?f=FifLink&amp;t=document-frame.htm&amp;l=jump&amp;iid=5f8a2cb6.3f43e4c6.0.0&amp;nid=bcb#JD_105803","REFERENCED, Ch. 1058.03ii Storm Water Management and Sediment and Erosion Control (Definitions)")</f>
        <v>REFERENCED, Ch. 1058.03ii Storm Water Management and Sediment and Erosion Control (Definitions)</v>
      </c>
      <c r="H18" s="6" t="str">
        <f>HYPERLINK("http://www.conwaygreene.com/Strongsville/lpext.dll?f=FifLink&amp;t=document-frame.htm&amp;l=jump&amp;iid=5f8a2cb6.3f43e4c6.0.0&amp;nid=bcb#JD_105803","REFERENCED, Ch. 1058.03jjj Storm Water Management and Sediment and Erosion Control (Definitions)")</f>
        <v>REFERENCED, Ch. 1058.03jjj Storm Water Management and Sediment and Erosion Control (Definitions)</v>
      </c>
      <c r="I18" s="6" t="str">
        <f>HYPERLINK("http://www.conwaygreene.com/Strongsville/lpext.dll/Strongsville/4f35/4f58/501a?fn=document-frame.htm&amp;f=templates&amp;2.0","YES, Ch. 1024 Tree planting and management")</f>
        <v>YES, Ch. 1024 Tree planting and management</v>
      </c>
      <c r="J18" s="6" t="str">
        <f>HYPERLINK("http://www.conwaygreene.com/Strongsville/lpext.dll?f=FifLink&amp;t=document-frame.htm&amp;l=jump&amp;iid=5f8a2cb6.3f43e4c6.0.0&amp;nid=1051#JD_102510","YES, Ch. 1025.10 Tree preservation (Relocation or replacement)")</f>
        <v>YES, Ch. 1025.10 Tree preservation (Relocation or replacement)</v>
      </c>
      <c r="K18" s="6" t="str">
        <f>HYPERLINK("http://www.conwaygreene.com/Strongsville/lpext.dll?f=FifLink&amp;t=document-frame.htm&amp;l=jump&amp;iid=5f8a2cb6.3f43e4c6.0.0&amp;nid=1051#JD_102510","YES, Ch. 1025.10 Tree preservation (Relocation or replacement)")</f>
        <v>YES, Ch. 1025.10 Tree preservation (Relocation or replacement)</v>
      </c>
      <c r="L18" s="6" t="str">
        <f>HYPERLINK("http://www.conwaygreene.com/Strongsville/lpext.dll?f=FifLink&amp;t=document-frame.htm&amp;l=jump&amp;iid=5f8a2cb6.3f43e4c6.0.0&amp;nid=409#JD_102406","YES, Ch. 1024.06 Tree planting and management (Tree spacing; utilities)")</f>
        <v>YES, Ch. 1024.06 Tree planting and management (Tree spacing; utilities)</v>
      </c>
      <c r="M18" s="8" t="s">
        <v>232</v>
      </c>
      <c r="N18" s="6" t="str">
        <f>HYPERLINK("http://www.conwaygreene.com/Strongsville/lpext.dll/Strongsville/5abd/5e5b?fn=document-frame.htm&amp;f=templates&amp;2.0","VARIOUS, Title 6 Zoning")</f>
        <v>VARIOUS, Title 6 Zoning</v>
      </c>
      <c r="O18" s="6" t="str">
        <f>HYPERLINK("http://www.conwaygreene.com/Strongsville/lpext.dll?f=FifLink&amp;t=document-frame.htm&amp;l=jump&amp;iid=5f8a2cb6.3f43e4c6.0.0&amp;nid=b5f#JD_102304","REFERENCED, Ch. 1023.04a Shade tree commission (Powers and responsibilities)")</f>
        <v>REFERENCED, Ch. 1023.04a Shade tree commission (Powers and responsibilities)</v>
      </c>
      <c r="P18" s="6" t="str">
        <f>HYPERLINK("http://www.conwaygreene.com/Strongsville/lpext.dll?f=FifLink&amp;t=document-frame.htm&amp;l=jump&amp;iid=5f8a2cb6.3f43e4c6.0.0&amp;nid=acd#JD_102409","YES, Ch. 1024.09 Tree planting and management (Public tree care)")</f>
        <v>YES, Ch. 1024.09 Tree planting and management (Public tree care)</v>
      </c>
      <c r="Q18" s="6" t="str">
        <f>HYPERLINK("http://www.conwaygreene.com/Strongsville/lpext.dll?f=FifLink&amp;t=document-frame.htm&amp;l=jump&amp;iid=5f8a2cb6.3f43e4c6.0.0&amp;nid=101b#JD_102402","YES, Ch. 1024.02 Tree planting and management (Control of Trees)")</f>
        <v>YES, Ch. 1024.02 Tree planting and management (Control of Trees)</v>
      </c>
      <c r="R18" s="6" t="str">
        <f>HYPERLINK("http://www.conwaygreene.com/Strongsville/lpext.dll?f=FifLink&amp;t=document-frame.htm&amp;l=jump&amp;iid=5f8a2cb6.3f43e4c6.0.0&amp;nid=102f#JD_102418","YES, Ch. 1024.18 Tree planting and management (Placing deleterious substances near trees)")</f>
        <v>YES, Ch. 1024.18 Tree planting and management (Placing deleterious substances near trees)</v>
      </c>
      <c r="S18" s="6" t="str">
        <f>HYPERLINK("http://www.conwaygreene.com/Strongsville/lpext.dll?f=FifLink&amp;t=document-frame.htm&amp;l=jump&amp;iid=5f8a2cb6.3f43e4c6.0.0&amp;nid=102b#JD_102416","YES, Ch. 1024.16 Tree planting and management (Replacement of trees)")</f>
        <v>YES, Ch. 1024.16 Tree planting and management (Replacement of trees)</v>
      </c>
      <c r="T18" s="6" t="str">
        <f>HYPERLINK("http://www.conwaygreene.com/Strongsville/lpext.dll/Strongsville/4f35/4f58/50c4?fn=document-frame.htm&amp;f=templates&amp;2.0","YES, Ch. 1025 Tree preservation")</f>
        <v>YES, Ch. 1025 Tree preservation</v>
      </c>
      <c r="U18" s="6" t="str">
        <f>HYPERLINK("http://www.conwaygreene.com/Strongsville/lpext.dll?f=FifLink&amp;t=document-frame.htm&amp;l=jump&amp;iid=5f8a2cb6.3f43e4c6.0.0&amp;nid=ce7#JD_64206","YES, Ch. 642.06  Property offenses (Injuring vines, bushes, trees or crops)")</f>
        <v>YES, Ch. 642.06  Property offenses (Injuring vines, bushes, trees or crops)</v>
      </c>
      <c r="V18" s="6" t="str">
        <f>HYPERLINK("http://www.conwaygreene.com/Strongsville/lpext.dll/Strongsville/5abd/5e5b?fn=document-frame.htm&amp;f=templates&amp;2.0","VARIOUS, Title 6 Zoning")</f>
        <v>VARIOUS, Title 6 Zoning</v>
      </c>
      <c r="W18" s="17">
        <v>40931</v>
      </c>
    </row>
    <row r="19" spans="1:23" ht="60">
      <c r="A19" s="8" t="s">
        <v>193</v>
      </c>
      <c r="B19" s="8" t="s">
        <v>188</v>
      </c>
      <c r="C19" s="8" t="s">
        <v>238</v>
      </c>
      <c r="D19" s="8" t="s">
        <v>232</v>
      </c>
      <c r="E19" s="29" t="s">
        <v>284</v>
      </c>
      <c r="F19" s="29" t="s">
        <v>221</v>
      </c>
      <c r="G19" s="29" t="s">
        <v>147</v>
      </c>
      <c r="H19" s="29" t="s">
        <v>147</v>
      </c>
      <c r="I19" s="29" t="s">
        <v>174</v>
      </c>
      <c r="J19" s="29" t="s">
        <v>124</v>
      </c>
      <c r="K19" s="29" t="s">
        <v>124</v>
      </c>
      <c r="L19" s="29" t="s">
        <v>283</v>
      </c>
      <c r="M19" s="8" t="s">
        <v>232</v>
      </c>
      <c r="N19" s="29" t="s">
        <v>182</v>
      </c>
      <c r="O19" s="29" t="s">
        <v>149</v>
      </c>
      <c r="P19" s="29" t="s">
        <v>261</v>
      </c>
      <c r="Q19" s="29" t="s">
        <v>126</v>
      </c>
      <c r="R19" s="29" t="s">
        <v>197</v>
      </c>
      <c r="S19" s="29" t="s">
        <v>249</v>
      </c>
      <c r="T19" s="8" t="s">
        <v>232</v>
      </c>
      <c r="U19" s="29" t="s">
        <v>148</v>
      </c>
      <c r="V19" s="29" t="s">
        <v>273</v>
      </c>
      <c r="W19" s="17">
        <v>40931</v>
      </c>
    </row>
    <row r="20" spans="1:23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</sheetData>
  <sheetProtection/>
  <hyperlinks>
    <hyperlink ref="E10" r:id="rId1" display="YES"/>
    <hyperlink ref="E19" r:id="rId2" display="http://www.conwaygreene.com/Westlake/lpext.dll/Westlake/ca5/f44/17f7?fn=document-frame.htm&amp;f=templates&amp;2.0"/>
    <hyperlink ref="F19" r:id="rId3" display="http://www.conwaygreene.com/Westlake/lpext.dll?f=FifLink&amp;t=document-frame.htm&amp;l=jump&amp;iid=6e30178.22d3cde1.0.0&amp;nid=3ef#JD_949"/>
    <hyperlink ref="I19" r:id="rId4" display="http://www.conwaygreene.com/Westlake/lpext.dll?f=FifLink&amp;t=document-frame.htm&amp;l=jump&amp;iid=6e30178.22d3cde1.0.0&amp;nid=3ef#JD_949"/>
    <hyperlink ref="P19" r:id="rId5" display="http://www.conwaygreene.com/Westlake/lpext.dll?f=FifLink&amp;t=document-frame.htm&amp;l=jump&amp;iid=6e30178.22d3cde1.0.0&amp;nid=3ef#JD_949"/>
    <hyperlink ref="Q19" r:id="rId6" display="http://www.conwaygreene.com/Westlake/lpext.dll?f=FifLink&amp;t=document-frame.htm&amp;l=jump&amp;iid=6e30178.22d3cde1.0.0&amp;nid=3ef#JD_949"/>
    <hyperlink ref="R19" r:id="rId7" display="http://www.conwaygreene.com/Westlake/lpext.dll?f=FifLink&amp;t=document-frame.htm&amp;l=jump&amp;iid=6e30178.22d3cde1.0.0&amp;nid=3ef#JD_949"/>
    <hyperlink ref="G19" r:id="rId8" display="http://www.conwaygreene.com/Westlake/lpext.dll?f=FifLink&amp;t=document-frame.htm&amp;l=jump&amp;iid=6e30178.22d3cde1.0.0&amp;nid=bb1#JD_1111"/>
    <hyperlink ref="H19" r:id="rId9" display="http://www.conwaygreene.com/Westlake/lpext.dll?f=FifLink&amp;t=document-frame.htm&amp;l=jump&amp;iid=6e30178.22d3cde1.0.0&amp;nid=bb1#JD_1111"/>
    <hyperlink ref="J19" r:id="rId10" display="http://www.conwaygreene.com/Westlake/lpext.dll?f=FifLink&amp;t=document-frame.htm&amp;l=jump&amp;iid=6e30178.22d3cde1.0.0&amp;nid=3f1#JD_1137"/>
    <hyperlink ref="K19" r:id="rId11" display="http://www.conwaygreene.com/Westlake/lpext.dll?f=FifLink&amp;t=document-frame.htm&amp;l=jump&amp;iid=6e30178.22d3cde1.0.0&amp;nid=3f1#JD_1137"/>
    <hyperlink ref="L19" r:id="rId12" display="http://www.conwaygreene.com/Westlake/lpext.dll?f=FifLink&amp;t=document-frame.htm&amp;l=jump&amp;iid=6e30178.22d3cde1.0.0&amp;nid=3f1#JD_1137"/>
    <hyperlink ref="S19" r:id="rId13" display="http://www.conwaygreene.com/Westlake/lpext.dll?f=FifLink&amp;t=document-frame.htm&amp;l=jump&amp;iid=6e30178.22d3cde1.0.0&amp;nid=3f1#JD_1137"/>
    <hyperlink ref="N19" r:id="rId14" display="http://www.conwaygreene.com/Westlake/lpext.dll?f=FifLink&amp;t=document-frame.htm&amp;l=jump&amp;iid=6e30178.22d3cde1.0.0&amp;nid=bc1#JD_1130"/>
    <hyperlink ref="V19" r:id="rId15" display="http://www.conwaygreene.com/Westlake/lpext.dll?f=FifLink&amp;t=document-frame.htm&amp;l=jump&amp;iid=6e30178.22d3cde1.0.0&amp;nid=bc1#JD_1130"/>
    <hyperlink ref="O19" r:id="rId16" display="http://www.conwaygreene.com/Westlake/lpext.dll?f=FifLink&amp;t=document-frame.htm&amp;l=jump&amp;iid=6e30178.22d3cde1.0.0&amp;nid=a95#JD_1129"/>
    <hyperlink ref="U19" r:id="rId17" display="http://www.conwaygreene.com/Westlake/lpext.dll?f=FifLink&amp;t=document-frame.htm&amp;l=jump&amp;iid=6e30178.22d3cde1.0.0&amp;nid=77f#JD_541"/>
  </hyperlinks>
  <printOptions gridLines="1"/>
  <pageMargins left="0.5" right="0.5" top="0.5" bottom="0.5" header="0" footer="0"/>
  <pageSetup fitToHeight="2" fitToWidth="2" horizontalDpi="300" verticalDpi="300" orientation="landscape" pageOrder="overThenDown" paperSize="3" scale="76"/>
  <headerFooter alignWithMargins="0">
    <oddHeader>&amp;L&amp;"Arial,Bold"&amp;12FOREST ORDINANCES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"/>
  <sheetViews>
    <sheetView workbookViewId="0" topLeftCell="A11">
      <selection activeCell="A13" sqref="A13:IV13"/>
    </sheetView>
  </sheetViews>
  <sheetFormatPr defaultColWidth="9.140625" defaultRowHeight="12.75"/>
  <cols>
    <col min="1" max="1" width="11.421875" style="0" customWidth="1"/>
    <col min="2" max="2" width="9.28125" style="0" customWidth="1"/>
    <col min="3" max="3" width="22.7109375" style="0" customWidth="1"/>
    <col min="4" max="4" width="9.421875" style="0" customWidth="1"/>
    <col min="5" max="5" width="16.00390625" style="0" customWidth="1"/>
    <col min="6" max="6" width="19.421875" style="0" customWidth="1"/>
    <col min="7" max="7" width="23.8515625" style="0" customWidth="1"/>
    <col min="8" max="8" width="22.28125" style="0" customWidth="1"/>
    <col min="9" max="9" width="14.421875" style="0" customWidth="1"/>
    <col min="10" max="10" width="23.28125" style="0" bestFit="1" customWidth="1"/>
    <col min="11" max="11" width="21.140625" style="0" customWidth="1"/>
    <col min="12" max="12" width="22.7109375" style="0" bestFit="1" customWidth="1"/>
    <col min="13" max="13" width="23.140625" style="0" bestFit="1" customWidth="1"/>
    <col min="14" max="14" width="21.421875" style="0" customWidth="1"/>
    <col min="15" max="15" width="28.421875" style="0" customWidth="1"/>
    <col min="16" max="16" width="18.140625" style="0" customWidth="1"/>
    <col min="17" max="17" width="18.8515625" style="0" bestFit="1" customWidth="1"/>
    <col min="18" max="18" width="24.421875" style="0" bestFit="1" customWidth="1"/>
    <col min="19" max="19" width="26.00390625" style="0" customWidth="1"/>
    <col min="20" max="20" width="19.421875" style="0" bestFit="1" customWidth="1"/>
    <col min="21" max="21" width="15.00390625" style="0" customWidth="1"/>
    <col min="22" max="22" width="19.28125" style="0" bestFit="1" customWidth="1"/>
    <col min="23" max="23" width="14.421875" style="0" customWidth="1"/>
  </cols>
  <sheetData>
    <row r="1" spans="1:23" ht="24">
      <c r="A1" s="2" t="s">
        <v>201</v>
      </c>
      <c r="B1" s="1" t="s">
        <v>302</v>
      </c>
      <c r="C1" s="1" t="s">
        <v>160</v>
      </c>
      <c r="D1" s="1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84">
      <c r="A2" s="8" t="s">
        <v>184</v>
      </c>
      <c r="B2" s="4" t="s">
        <v>276</v>
      </c>
      <c r="C2" s="4" t="s">
        <v>153</v>
      </c>
      <c r="D2" s="4" t="s">
        <v>232</v>
      </c>
      <c r="E2" s="4" t="s">
        <v>232</v>
      </c>
      <c r="F2" s="4" t="s">
        <v>232</v>
      </c>
      <c r="G2" s="29" t="s">
        <v>324</v>
      </c>
      <c r="H2" s="29" t="s">
        <v>325</v>
      </c>
      <c r="I2" s="29" t="s">
        <v>333</v>
      </c>
      <c r="J2" s="29" t="s">
        <v>332</v>
      </c>
      <c r="K2" s="4" t="s">
        <v>232</v>
      </c>
      <c r="L2" s="4" t="s">
        <v>232</v>
      </c>
      <c r="M2" s="29" t="s">
        <v>328</v>
      </c>
      <c r="N2" s="29" t="s">
        <v>329</v>
      </c>
      <c r="O2" s="4" t="s">
        <v>232</v>
      </c>
      <c r="P2" s="29" t="s">
        <v>331</v>
      </c>
      <c r="Q2" s="29" t="s">
        <v>330</v>
      </c>
      <c r="R2" s="4" t="s">
        <v>232</v>
      </c>
      <c r="S2" s="4" t="s">
        <v>232</v>
      </c>
      <c r="T2" s="29" t="s">
        <v>327</v>
      </c>
      <c r="U2" s="29" t="s">
        <v>323</v>
      </c>
      <c r="V2" s="29" t="s">
        <v>334</v>
      </c>
      <c r="W2" s="28">
        <v>40955</v>
      </c>
    </row>
    <row r="3" spans="1:23" ht="60">
      <c r="A3" s="8" t="s">
        <v>181</v>
      </c>
      <c r="B3" s="4" t="s">
        <v>276</v>
      </c>
      <c r="C3" s="4" t="s">
        <v>151</v>
      </c>
      <c r="D3" s="5" t="str">
        <f>HYPERLINK("http://www.arborday.org/programs/treeCityUSA/treecities.cfm?chosenstate=Ohio","YES")</f>
        <v>YES</v>
      </c>
      <c r="E3" s="29" t="s">
        <v>335</v>
      </c>
      <c r="F3" s="29" t="s">
        <v>339</v>
      </c>
      <c r="G3" s="4" t="s">
        <v>232</v>
      </c>
      <c r="H3" s="4" t="s">
        <v>232</v>
      </c>
      <c r="I3" s="29" t="s">
        <v>338</v>
      </c>
      <c r="J3" s="4" t="s">
        <v>232</v>
      </c>
      <c r="K3" s="4" t="s">
        <v>232</v>
      </c>
      <c r="L3" s="4" t="s">
        <v>232</v>
      </c>
      <c r="M3" s="4" t="s">
        <v>232</v>
      </c>
      <c r="N3" s="4" t="s">
        <v>232</v>
      </c>
      <c r="O3" s="29" t="s">
        <v>336</v>
      </c>
      <c r="P3" s="29" t="s">
        <v>336</v>
      </c>
      <c r="Q3" s="29" t="s">
        <v>337</v>
      </c>
      <c r="R3" s="4" t="s">
        <v>232</v>
      </c>
      <c r="S3" s="4" t="s">
        <v>232</v>
      </c>
      <c r="T3" s="4" t="s">
        <v>232</v>
      </c>
      <c r="U3" s="29" t="s">
        <v>323</v>
      </c>
      <c r="V3" s="4" t="s">
        <v>232</v>
      </c>
      <c r="W3" s="28">
        <v>40955</v>
      </c>
    </row>
    <row r="4" spans="1:23" ht="84">
      <c r="A4" s="8" t="s">
        <v>166</v>
      </c>
      <c r="B4" s="4" t="s">
        <v>276</v>
      </c>
      <c r="C4" s="4" t="s">
        <v>222</v>
      </c>
      <c r="D4" s="5" t="str">
        <f>HYPERLINK("http://www.arborday.org/programs/treeCityUSA/treecities.cfm?chosenstate=Ohio","YES")</f>
        <v>YES</v>
      </c>
      <c r="E4" s="29" t="s">
        <v>340</v>
      </c>
      <c r="F4" s="29" t="s">
        <v>350</v>
      </c>
      <c r="G4" s="29" t="s">
        <v>344</v>
      </c>
      <c r="H4" s="29" t="s">
        <v>345</v>
      </c>
      <c r="I4" s="29" t="s">
        <v>341</v>
      </c>
      <c r="J4" s="8" t="s">
        <v>354</v>
      </c>
      <c r="K4" s="29" t="s">
        <v>346</v>
      </c>
      <c r="L4" s="8" t="s">
        <v>353</v>
      </c>
      <c r="M4" s="8" t="s">
        <v>347</v>
      </c>
      <c r="N4" s="8" t="s">
        <v>349</v>
      </c>
      <c r="O4" s="29" t="s">
        <v>348</v>
      </c>
      <c r="P4" s="29" t="s">
        <v>352</v>
      </c>
      <c r="Q4" s="29" t="s">
        <v>351</v>
      </c>
      <c r="R4" s="29" t="s">
        <v>355</v>
      </c>
      <c r="S4" s="29" t="s">
        <v>356</v>
      </c>
      <c r="T4" s="29" t="s">
        <v>357</v>
      </c>
      <c r="U4" s="29" t="s">
        <v>342</v>
      </c>
      <c r="V4" s="29" t="s">
        <v>343</v>
      </c>
      <c r="W4" s="28">
        <v>40955</v>
      </c>
    </row>
    <row r="5" spans="1:23" ht="60">
      <c r="A5" s="8" t="s">
        <v>142</v>
      </c>
      <c r="B5" s="4" t="s">
        <v>276</v>
      </c>
      <c r="C5" s="4" t="s">
        <v>258</v>
      </c>
      <c r="D5" s="5" t="str">
        <f>HYPERLINK("http://www.arborday.org/programs/treeCityUSA/treecities.cfm?chosenstate=Ohio","YES")</f>
        <v>YES</v>
      </c>
      <c r="E5" s="29" t="s">
        <v>358</v>
      </c>
      <c r="F5" s="4" t="s">
        <v>232</v>
      </c>
      <c r="G5" s="29" t="s">
        <v>360</v>
      </c>
      <c r="H5" s="29" t="s">
        <v>361</v>
      </c>
      <c r="I5" s="29" t="s">
        <v>362</v>
      </c>
      <c r="J5" s="29" t="s">
        <v>359</v>
      </c>
      <c r="K5" s="29" t="s">
        <v>363</v>
      </c>
      <c r="L5" s="29" t="s">
        <v>359</v>
      </c>
      <c r="M5" s="29" t="s">
        <v>439</v>
      </c>
      <c r="N5" s="29" t="s">
        <v>440</v>
      </c>
      <c r="O5" s="29" t="s">
        <v>359</v>
      </c>
      <c r="P5" s="29" t="s">
        <v>364</v>
      </c>
      <c r="Q5" s="29" t="s">
        <v>365</v>
      </c>
      <c r="R5" s="4" t="s">
        <v>232</v>
      </c>
      <c r="S5" s="4" t="s">
        <v>232</v>
      </c>
      <c r="T5" s="29" t="s">
        <v>442</v>
      </c>
      <c r="U5" s="29" t="s">
        <v>323</v>
      </c>
      <c r="V5" s="29" t="s">
        <v>441</v>
      </c>
      <c r="W5" s="28">
        <v>40955</v>
      </c>
    </row>
    <row r="6" spans="1:23" s="31" customFormat="1" ht="60">
      <c r="A6" s="8" t="s">
        <v>142</v>
      </c>
      <c r="B6" s="4" t="s">
        <v>276</v>
      </c>
      <c r="C6" s="4" t="s">
        <v>209</v>
      </c>
      <c r="D6" s="38" t="s">
        <v>232</v>
      </c>
      <c r="E6" s="38" t="s">
        <v>232</v>
      </c>
      <c r="F6" s="38" t="s">
        <v>232</v>
      </c>
      <c r="G6" s="40" t="s">
        <v>443</v>
      </c>
      <c r="H6" s="40" t="s">
        <v>444</v>
      </c>
      <c r="I6" s="40" t="s">
        <v>450</v>
      </c>
      <c r="J6" s="38" t="s">
        <v>232</v>
      </c>
      <c r="K6" s="40" t="s">
        <v>451</v>
      </c>
      <c r="L6" s="38" t="s">
        <v>232</v>
      </c>
      <c r="M6" s="38" t="s">
        <v>232</v>
      </c>
      <c r="N6" s="40" t="s">
        <v>447</v>
      </c>
      <c r="O6" s="38" t="s">
        <v>232</v>
      </c>
      <c r="P6" s="40" t="s">
        <v>452</v>
      </c>
      <c r="Q6" s="38" t="s">
        <v>232</v>
      </c>
      <c r="R6" s="38" t="s">
        <v>232</v>
      </c>
      <c r="S6" s="38" t="s">
        <v>232</v>
      </c>
      <c r="T6" s="38" t="s">
        <v>232</v>
      </c>
      <c r="U6" s="40" t="s">
        <v>453</v>
      </c>
      <c r="V6" s="40" t="s">
        <v>447</v>
      </c>
      <c r="W6" s="41">
        <v>40946</v>
      </c>
    </row>
    <row r="7" spans="1:23" ht="72">
      <c r="A7" s="8" t="s">
        <v>142</v>
      </c>
      <c r="B7" s="4" t="s">
        <v>276</v>
      </c>
      <c r="C7" s="4" t="s">
        <v>158</v>
      </c>
      <c r="D7" s="4" t="s">
        <v>232</v>
      </c>
      <c r="E7" s="4" t="s">
        <v>232</v>
      </c>
      <c r="F7" s="4" t="s">
        <v>232</v>
      </c>
      <c r="G7" s="4" t="s">
        <v>232</v>
      </c>
      <c r="H7" s="8" t="s">
        <v>460</v>
      </c>
      <c r="I7" s="4" t="s">
        <v>232</v>
      </c>
      <c r="J7" s="8" t="s">
        <v>464</v>
      </c>
      <c r="K7" s="4" t="s">
        <v>232</v>
      </c>
      <c r="L7" s="8" t="s">
        <v>456</v>
      </c>
      <c r="M7" s="8" t="s">
        <v>457</v>
      </c>
      <c r="N7" s="8" t="s">
        <v>457</v>
      </c>
      <c r="O7" s="8" t="s">
        <v>458</v>
      </c>
      <c r="P7" s="8" t="s">
        <v>463</v>
      </c>
      <c r="Q7" s="8" t="s">
        <v>465</v>
      </c>
      <c r="R7" s="4" t="s">
        <v>232</v>
      </c>
      <c r="S7" s="8" t="s">
        <v>462</v>
      </c>
      <c r="T7" s="8" t="s">
        <v>461</v>
      </c>
      <c r="U7" s="4" t="s">
        <v>232</v>
      </c>
      <c r="V7" s="8" t="s">
        <v>459</v>
      </c>
      <c r="W7" s="28">
        <v>40955</v>
      </c>
    </row>
    <row r="8" spans="1:23" ht="60">
      <c r="A8" s="8" t="s">
        <v>142</v>
      </c>
      <c r="B8" s="4" t="s">
        <v>276</v>
      </c>
      <c r="C8" s="4" t="s">
        <v>466</v>
      </c>
      <c r="D8" s="5" t="str">
        <f>HYPERLINK("http://www.arborday.org/programs/treeCityUSA/treecities.cfm?chosenstate=Ohio","YES")</f>
        <v>YES</v>
      </c>
      <c r="E8" s="29" t="s">
        <v>490</v>
      </c>
      <c r="F8" s="29" t="s">
        <v>488</v>
      </c>
      <c r="G8" s="29" t="s">
        <v>474</v>
      </c>
      <c r="H8" s="29" t="s">
        <v>489</v>
      </c>
      <c r="I8" s="29" t="s">
        <v>312</v>
      </c>
      <c r="J8" s="29" t="s">
        <v>468</v>
      </c>
      <c r="K8" s="29" t="s">
        <v>468</v>
      </c>
      <c r="L8" s="29" t="s">
        <v>469</v>
      </c>
      <c r="M8" s="29" t="s">
        <v>313</v>
      </c>
      <c r="N8" s="29" t="s">
        <v>471</v>
      </c>
      <c r="O8" s="29" t="s">
        <v>467</v>
      </c>
      <c r="P8" s="29" t="s">
        <v>473</v>
      </c>
      <c r="Q8" s="29" t="s">
        <v>473</v>
      </c>
      <c r="R8" s="4" t="s">
        <v>232</v>
      </c>
      <c r="S8" s="29" t="s">
        <v>314</v>
      </c>
      <c r="T8" s="29" t="s">
        <v>472</v>
      </c>
      <c r="U8" s="29" t="s">
        <v>326</v>
      </c>
      <c r="V8" s="29" t="s">
        <v>470</v>
      </c>
      <c r="W8" s="28">
        <v>40955</v>
      </c>
    </row>
    <row r="9" spans="1:23" ht="72">
      <c r="A9" s="8" t="s">
        <v>142</v>
      </c>
      <c r="B9" s="4" t="s">
        <v>276</v>
      </c>
      <c r="C9" s="4" t="s">
        <v>253</v>
      </c>
      <c r="D9" s="4" t="s">
        <v>232</v>
      </c>
      <c r="E9" s="4" t="s">
        <v>232</v>
      </c>
      <c r="F9" s="4" t="s">
        <v>232</v>
      </c>
      <c r="G9" s="29" t="s">
        <v>475</v>
      </c>
      <c r="H9" s="29" t="s">
        <v>476</v>
      </c>
      <c r="I9" s="4" t="s">
        <v>232</v>
      </c>
      <c r="J9" s="4" t="s">
        <v>232</v>
      </c>
      <c r="K9" s="4" t="s">
        <v>232</v>
      </c>
      <c r="L9" s="29" t="s">
        <v>483</v>
      </c>
      <c r="M9" s="29" t="s">
        <v>484</v>
      </c>
      <c r="N9" s="29" t="s">
        <v>485</v>
      </c>
      <c r="O9" s="4" t="s">
        <v>232</v>
      </c>
      <c r="P9" s="4" t="s">
        <v>232</v>
      </c>
      <c r="Q9" s="4" t="s">
        <v>232</v>
      </c>
      <c r="R9" s="29" t="s">
        <v>487</v>
      </c>
      <c r="S9" s="4" t="s">
        <v>232</v>
      </c>
      <c r="T9" s="29" t="s">
        <v>486</v>
      </c>
      <c r="U9" s="4" t="s">
        <v>232</v>
      </c>
      <c r="V9" s="4" t="s">
        <v>232</v>
      </c>
      <c r="W9" s="28">
        <v>40963</v>
      </c>
    </row>
    <row r="10" spans="1:23" ht="84">
      <c r="A10" s="8"/>
      <c r="B10" s="4" t="s">
        <v>276</v>
      </c>
      <c r="C10" s="4" t="s">
        <v>219</v>
      </c>
      <c r="D10" s="5" t="str">
        <f>HYPERLINK("http://www.arborday.org/programs/treeCityUSA/treecities.cfm?chosenstate=Ohio","YES")</f>
        <v>YES</v>
      </c>
      <c r="E10" s="29" t="s">
        <v>492</v>
      </c>
      <c r="F10" s="29" t="s">
        <v>491</v>
      </c>
      <c r="G10" s="29" t="s">
        <v>498</v>
      </c>
      <c r="H10" s="29" t="s">
        <v>498</v>
      </c>
      <c r="I10" s="29" t="s">
        <v>493</v>
      </c>
      <c r="J10" s="29" t="s">
        <v>497</v>
      </c>
      <c r="K10" s="29" t="s">
        <v>494</v>
      </c>
      <c r="L10" s="29" t="s">
        <v>495</v>
      </c>
      <c r="M10" s="29" t="s">
        <v>496</v>
      </c>
      <c r="N10" s="29" t="s">
        <v>499</v>
      </c>
      <c r="O10" s="29" t="s">
        <v>500</v>
      </c>
      <c r="P10" s="29" t="s">
        <v>501</v>
      </c>
      <c r="Q10" s="29" t="s">
        <v>502</v>
      </c>
      <c r="R10" s="29" t="s">
        <v>503</v>
      </c>
      <c r="S10" s="29" t="s">
        <v>501</v>
      </c>
      <c r="T10" s="29" t="s">
        <v>504</v>
      </c>
      <c r="U10" s="29" t="s">
        <v>323</v>
      </c>
      <c r="V10" s="29" t="s">
        <v>505</v>
      </c>
      <c r="W10" s="28">
        <v>40968</v>
      </c>
    </row>
    <row r="11" spans="1:23" ht="84">
      <c r="A11" s="8"/>
      <c r="B11" s="4" t="s">
        <v>276</v>
      </c>
      <c r="C11" s="4" t="s">
        <v>295</v>
      </c>
      <c r="D11" s="4" t="s">
        <v>232</v>
      </c>
      <c r="E11" s="4" t="s">
        <v>232</v>
      </c>
      <c r="F11" s="4" t="s">
        <v>232</v>
      </c>
      <c r="G11" s="29" t="s">
        <v>477</v>
      </c>
      <c r="H11" s="29" t="s">
        <v>478</v>
      </c>
      <c r="I11" s="4" t="s">
        <v>232</v>
      </c>
      <c r="J11" s="4" t="s">
        <v>232</v>
      </c>
      <c r="K11" s="4" t="s">
        <v>232</v>
      </c>
      <c r="L11" s="4" t="s">
        <v>232</v>
      </c>
      <c r="M11" s="29" t="s">
        <v>480</v>
      </c>
      <c r="N11" s="29" t="s">
        <v>481</v>
      </c>
      <c r="O11" s="4" t="s">
        <v>232</v>
      </c>
      <c r="P11" s="4" t="s">
        <v>232</v>
      </c>
      <c r="Q11" s="4" t="s">
        <v>232</v>
      </c>
      <c r="R11" s="29" t="s">
        <v>482</v>
      </c>
      <c r="S11" s="4" t="s">
        <v>232</v>
      </c>
      <c r="T11" s="29" t="s">
        <v>479</v>
      </c>
      <c r="U11" s="4" t="s">
        <v>232</v>
      </c>
      <c r="V11" s="4" t="s">
        <v>232</v>
      </c>
      <c r="W11" s="28">
        <v>40963</v>
      </c>
    </row>
    <row r="12" spans="1:23" s="58" customFormat="1" ht="120">
      <c r="A12" s="8" t="s">
        <v>674</v>
      </c>
      <c r="B12" s="8" t="s">
        <v>276</v>
      </c>
      <c r="C12" s="57" t="s">
        <v>665</v>
      </c>
      <c r="D12" s="6" t="str">
        <f>HYPERLINK("http://www.arborday.org/programs/treeCityUSA/treecities.cfm?chosenstate=Ohio","YES")</f>
        <v>YES</v>
      </c>
      <c r="E12" s="57" t="s">
        <v>232</v>
      </c>
      <c r="F12" s="57" t="s">
        <v>232</v>
      </c>
      <c r="G12" s="57" t="s">
        <v>232</v>
      </c>
      <c r="H12" s="57" t="s">
        <v>232</v>
      </c>
      <c r="I12" s="55" t="s">
        <v>666</v>
      </c>
      <c r="J12" s="55" t="s">
        <v>667</v>
      </c>
      <c r="K12" s="57" t="s">
        <v>232</v>
      </c>
      <c r="L12" s="57" t="s">
        <v>232</v>
      </c>
      <c r="M12" s="57" t="s">
        <v>232</v>
      </c>
      <c r="N12" s="57" t="s">
        <v>232</v>
      </c>
      <c r="O12" s="55" t="s">
        <v>668</v>
      </c>
      <c r="P12" s="55" t="s">
        <v>669</v>
      </c>
      <c r="Q12" s="55" t="s">
        <v>669</v>
      </c>
      <c r="R12" s="55" t="s">
        <v>670</v>
      </c>
      <c r="S12" s="55" t="s">
        <v>671</v>
      </c>
      <c r="T12" s="57" t="s">
        <v>232</v>
      </c>
      <c r="U12" s="55" t="s">
        <v>672</v>
      </c>
      <c r="V12" s="55" t="s">
        <v>673</v>
      </c>
      <c r="W12" s="77">
        <v>41156</v>
      </c>
    </row>
    <row r="13" spans="1:23" s="58" customFormat="1" ht="93.75" customHeight="1">
      <c r="A13" s="8" t="s">
        <v>438</v>
      </c>
      <c r="B13" s="8" t="s">
        <v>276</v>
      </c>
      <c r="C13" s="8" t="s">
        <v>267</v>
      </c>
      <c r="D13" s="8" t="s">
        <v>232</v>
      </c>
      <c r="E13" s="8" t="s">
        <v>232</v>
      </c>
      <c r="F13" s="8" t="s">
        <v>232</v>
      </c>
      <c r="G13" s="29" t="s">
        <v>566</v>
      </c>
      <c r="H13" s="29" t="s">
        <v>567</v>
      </c>
      <c r="I13" s="8" t="s">
        <v>232</v>
      </c>
      <c r="J13" s="8" t="s">
        <v>568</v>
      </c>
      <c r="K13" s="8" t="s">
        <v>232</v>
      </c>
      <c r="L13" s="8" t="s">
        <v>232</v>
      </c>
      <c r="M13" s="8" t="s">
        <v>569</v>
      </c>
      <c r="N13" s="8" t="s">
        <v>570</v>
      </c>
      <c r="O13" s="8" t="s">
        <v>232</v>
      </c>
      <c r="P13" s="8" t="s">
        <v>232</v>
      </c>
      <c r="Q13" s="8" t="s">
        <v>232</v>
      </c>
      <c r="R13" s="8" t="s">
        <v>232</v>
      </c>
      <c r="S13" s="8" t="s">
        <v>232</v>
      </c>
      <c r="T13" s="8" t="s">
        <v>232</v>
      </c>
      <c r="U13" s="29" t="s">
        <v>572</v>
      </c>
      <c r="V13" s="8" t="s">
        <v>571</v>
      </c>
      <c r="W13" s="76">
        <v>40977</v>
      </c>
    </row>
  </sheetData>
  <sheetProtection/>
  <hyperlinks>
    <hyperlink ref="G2" r:id="rId1" display="YES, Ch. 1181.04"/>
    <hyperlink ref="H2" r:id="rId2" display="YES, Ch. 1181.04"/>
    <hyperlink ref="U2" r:id="rId3" display="YES, Ch. 541.06"/>
    <hyperlink ref="T2" r:id="rId4" display="YES, Ch. 720.03h"/>
    <hyperlink ref="M2" r:id="rId5" display="YES&lt; Ch. 1151.08e3"/>
    <hyperlink ref="N2" r:id="rId6" display="YES, Ch. 1151.05c&amp;e"/>
    <hyperlink ref="Q2" r:id="rId7" display="YES, Ch. 521.12b4"/>
    <hyperlink ref="P2" r:id="rId8" display="YES, Ch. 1177.01"/>
    <hyperlink ref="J2" r:id="rId9" display="QUASI, Ch. 1177.03"/>
    <hyperlink ref="I2" r:id="rId10" display="QUASI, Ch. 1177"/>
    <hyperlink ref="V2" r:id="rId11" display="YES, Ch. 1151.09"/>
    <hyperlink ref="E3" r:id="rId12" display="YES, Ch. 157"/>
    <hyperlink ref="U3" r:id="rId13" display="YES, Ch. 541.06"/>
    <hyperlink ref="I3" r:id="rId14" display="YES, Ch. 561"/>
    <hyperlink ref="F3" r:id="rId15" display="QUASI, Ch. 561.07"/>
    <hyperlink ref="O3" r:id="rId16" display="QUASI, Ch. 157.04"/>
    <hyperlink ref="P3" r:id="rId17" display="QUASI, Ch. 157.04"/>
    <hyperlink ref="Q3" r:id="rId18" display="YES, Ch. 561.06"/>
    <hyperlink ref="E4" r:id="rId19" display="YES, Ch. 276"/>
    <hyperlink ref="I4" r:id="rId20" display="YES, Ch. 1014"/>
    <hyperlink ref="U4" r:id="rId21" display="YES, Ch. 642.06"/>
    <hyperlink ref="V4" r:id="rId22" display="YES, Ch. 1207.01c2E"/>
    <hyperlink ref="G4" r:id="rId23" display="YES, Ch. 1207.03e1"/>
    <hyperlink ref="H4" r:id="rId24" display="YES, Ch. 1207.03e1"/>
    <hyperlink ref="K4" r:id="rId25" display="YES, Ch. 1207.02 Schedule A"/>
    <hyperlink ref="O4" r:id="rId26" display="YES, Ch. 1014.05"/>
    <hyperlink ref="F4" r:id="rId27" display="YES, Ch. 1014.02"/>
    <hyperlink ref="Q4" r:id="rId28" display="YES, Ch. 1014.08"/>
    <hyperlink ref="P4" r:id="rId29" display="YES, Ch. 1014.07a"/>
    <hyperlink ref="R4" r:id="rId30" display="YES, Ch. 1207.02 Schedule A"/>
    <hyperlink ref="S4" r:id="rId31" display="YES, Ch. 1207.02 Schedule A"/>
    <hyperlink ref="T4" r:id="rId32" display="YES, Ch. 1420.04"/>
    <hyperlink ref="E5" r:id="rId33" display="YES, Ch. 141"/>
    <hyperlink ref="O5" r:id="rId34" display="YES, Ch. 1121.11"/>
    <hyperlink ref="U5" r:id="rId35" display="YES, Ch. 541.06"/>
    <hyperlink ref="K5" r:id="rId36" display="YES, Ch. 909.01"/>
    <hyperlink ref="Q5" r:id="rId37" display="QUASI, Ch. 909.03"/>
    <hyperlink ref="P5" r:id="rId38" display="YES, Ch. 909.05"/>
    <hyperlink ref="G5" r:id="rId39" display="YES, Ch. 924.05"/>
    <hyperlink ref="H5" r:id="rId40" display="YES, Ch. 924.05"/>
    <hyperlink ref="I5" r:id="rId41" display="YES, Ch. 909"/>
    <hyperlink ref="M5" r:id="rId42" display="YES, Ch. 1172.02a8"/>
    <hyperlink ref="N5" r:id="rId43" display="YES, Ch. 1171.11e2"/>
    <hyperlink ref="V5" r:id="rId44" display="YES, Ch. 1172.02a8"/>
    <hyperlink ref="L5" r:id="rId45" display="YES, Ch. 1121.11"/>
    <hyperlink ref="J5" r:id="rId46" display="YES, Ch. 1121.11"/>
    <hyperlink ref="T5" r:id="rId47" display="YES, Ch. 1121.04"/>
    <hyperlink ref="O8" r:id="rId48" display="YES, Ch. 931.08"/>
    <hyperlink ref="K8" r:id="rId49" display="YES, Ch. 931.06"/>
    <hyperlink ref="I8" r:id="rId50" display="YES, Ch. 931"/>
    <hyperlink ref="J8" r:id="rId51" display="YES, Ch. 931.06"/>
    <hyperlink ref="L8" r:id="rId52" display="http://www.conwaygreene.com/Oakwood/lpext.dll/Oakwood/3397/33b5/33ff/3470?fn=document-frame.htm&amp;f=templates&amp;2.0"/>
    <hyperlink ref="M8" r:id="rId53" display="YES, Ch. 931.05a3"/>
    <hyperlink ref="S8" r:id="rId54" display="YES, Ch. 931.05a3"/>
    <hyperlink ref="V8" r:id="rId55" display="YES, Ch. 1165.04d"/>
    <hyperlink ref="N8" r:id="rId56" display="YES, Ch. 1169.06b"/>
    <hyperlink ref="U8" r:id="rId57" display="YES, Ch. 541.06"/>
    <hyperlink ref="T8" r:id="rId58" display="YES, Ch. 921.04b"/>
    <hyperlink ref="P8" r:id="rId59" display="YES, Ch. 931.03e"/>
    <hyperlink ref="Q8" r:id="rId60" display="YES, Ch. 931.03e"/>
    <hyperlink ref="G8" r:id="rId61" display="YES, Ch. 1190.09b1"/>
    <hyperlink ref="G9" r:id="rId62" display="YES, Ch. 973.04"/>
    <hyperlink ref="H9" r:id="rId63" display="YES, Ch. 973.04"/>
    <hyperlink ref="M9" r:id="rId64" display="YES, "/>
    <hyperlink ref="N9" r:id="rId65" display="YES, "/>
    <hyperlink ref="G11" r:id="rId66" display="YES, Zoning Resolutions Ch. 22.3c"/>
    <hyperlink ref="H11" r:id="rId67" display="YES, Zoning Resolutions Ch. 22.3c"/>
    <hyperlink ref="T11" r:id="rId68" display="YES, Zoning Resolution Ch, 17.14"/>
    <hyperlink ref="M11" r:id="rId69" display="YES, Zoning Resolutions Ch. 13.13c"/>
    <hyperlink ref="N11" r:id="rId70" display="YES, Zoning Resolutions Ch. 13.13c"/>
    <hyperlink ref="R11" r:id="rId71" display="YES, Zoning Resolutions Ch. 16.15g"/>
    <hyperlink ref="L9" r:id="rId72" display="QUASI, Zoning Regulations Ch. 14.14"/>
    <hyperlink ref="T9" r:id="rId73" display="YES, Zoning Regulations Ch. 24.14c"/>
    <hyperlink ref="R9" r:id="rId74" display="YES, Zoning Regulations Ch. 24.14c"/>
    <hyperlink ref="F8" r:id="rId75" display="QUASI, Ch. 1301.01"/>
    <hyperlink ref="H8" r:id="rId76" display="DEFINED, Ch. 1192.02"/>
    <hyperlink ref="E8" r:id="rId77" display="Ch. 931.10"/>
    <hyperlink ref="E10" r:id="rId78" display="http://www.conwaygreene.com/Twinsburg/lpext.dll/Twinsburg/35cd/39e1/3b7a/3bbc?f=hitlist&amp;q=tree%20board&amp;x=Simple&amp;opt=&amp;skc=8000000240174FF9F52E331100003BBD&amp;c=curr&amp;gh=1&amp;2.0#LPHit1"/>
    <hyperlink ref="F10" r:id="rId79" display="MENTIONED, Ch. 149.09b"/>
    <hyperlink ref="J10" r:id="rId80" display="YES, Ch. 1347.05"/>
    <hyperlink ref="I10" r:id="rId81" display="YES, Ch. 929"/>
    <hyperlink ref="K10" r:id="rId82" display="YES, Ch. 929.06"/>
    <hyperlink ref="L10" r:id="rId83" display="YES, Ch. 929.07"/>
    <hyperlink ref="G10" r:id="rId84" display="YES, Ch. 1343.09"/>
    <hyperlink ref="H10" r:id="rId85" display="YES, Ch. 1343.09"/>
    <hyperlink ref="M10" r:id="rId86" display="YES, Ch. 1347.05a3"/>
    <hyperlink ref="N10" r:id="rId87" display="MENTIONED, Ch. 1347.01"/>
    <hyperlink ref="O10" r:id="rId88" display="YES, Ch. 929.04"/>
    <hyperlink ref="P10" r:id="rId89" display="YES, Ch. 929.12"/>
    <hyperlink ref="Q10" r:id="rId90" display="YES, Ch. 929.15"/>
    <hyperlink ref="R10" r:id="rId91" display="YES, Ch. 929.16"/>
    <hyperlink ref="S10" r:id="rId92" display="YES, Ch. 929.12"/>
    <hyperlink ref="T10" r:id="rId93" display="QUASI, Ch. 735.05"/>
    <hyperlink ref="U10" r:id="rId94" display="YES, Ch. 541.06"/>
    <hyperlink ref="V10" r:id="rId95" display="YES, Ch. 1341.04e"/>
    <hyperlink ref="V12" r:id="rId96" display="Various, Ch. 153"/>
    <hyperlink ref="U12" r:id="rId97" display="YES, Ch. 131.09 "/>
    <hyperlink ref="S12" r:id="rId98" display="YES, Ch. 101.06"/>
    <hyperlink ref="R12" r:id="rId99" display="YES, Ch. 101.06"/>
    <hyperlink ref="Q12" r:id="rId100" display="YES, Ch. 101.11"/>
    <hyperlink ref="P12" r:id="rId101" display="YES, Ch. 101.11"/>
    <hyperlink ref="O12" r:id="rId102" display="YES, Ch. 151.18"/>
    <hyperlink ref="J12" r:id="rId103" display="YES, Ch. 101.03"/>
    <hyperlink ref="I12" r:id="rId104" display="YES, Ch. 101 Trees and Shrubs"/>
    <hyperlink ref="G13" r:id="rId105" display="YES, CH. 937.05c"/>
    <hyperlink ref="H13" r:id="rId106" display="YES, CH. 937.05c"/>
    <hyperlink ref="U13" r:id="rId107" display="http://www.conwaygreene.com/Summit/lpext.dll?f=FifLink&amp;t=document-frame.htm&amp;l=jump&amp;iid=247cab41.4c508508.0.0&amp;nid=905#JD_54106"/>
  </hyperlink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1"/>
  <sheetViews>
    <sheetView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8" sqref="C8"/>
    </sheetView>
  </sheetViews>
  <sheetFormatPr defaultColWidth="9.140625" defaultRowHeight="12.75" customHeight="1"/>
  <cols>
    <col min="1" max="1" width="11.421875" style="0" customWidth="1"/>
    <col min="2" max="2" width="9.28125" style="0" customWidth="1"/>
    <col min="3" max="3" width="22.7109375" style="0" customWidth="1"/>
    <col min="4" max="4" width="9.421875" style="0" customWidth="1"/>
    <col min="5" max="5" width="16.00390625" style="0" customWidth="1"/>
    <col min="6" max="6" width="19.421875" style="0" customWidth="1"/>
    <col min="7" max="7" width="23.8515625" style="0" customWidth="1"/>
    <col min="8" max="8" width="22.28125" style="0" customWidth="1"/>
    <col min="9" max="9" width="14.421875" style="0" customWidth="1"/>
    <col min="10" max="10" width="23.28125" style="0" bestFit="1" customWidth="1"/>
    <col min="11" max="11" width="21.140625" style="0" customWidth="1"/>
    <col min="12" max="12" width="22.7109375" style="0" bestFit="1" customWidth="1"/>
    <col min="13" max="13" width="23.140625" style="0" bestFit="1" customWidth="1"/>
    <col min="14" max="14" width="21.421875" style="0" customWidth="1"/>
    <col min="15" max="15" width="28.421875" style="0" customWidth="1"/>
    <col min="16" max="16" width="18.140625" style="0" customWidth="1"/>
    <col min="17" max="17" width="18.8515625" style="0" bestFit="1" customWidth="1"/>
    <col min="18" max="18" width="24.421875" style="0" bestFit="1" customWidth="1"/>
    <col min="19" max="19" width="26.00390625" style="0" customWidth="1"/>
    <col min="20" max="20" width="19.421875" style="0" bestFit="1" customWidth="1"/>
    <col min="21" max="21" width="15.00390625" style="0" customWidth="1"/>
    <col min="22" max="22" width="19.28125" style="0" bestFit="1" customWidth="1"/>
    <col min="23" max="23" width="14.421875" style="0" customWidth="1"/>
  </cols>
  <sheetData>
    <row r="1" spans="1:23" ht="24">
      <c r="A1" s="2" t="s">
        <v>201</v>
      </c>
      <c r="B1" s="1" t="s">
        <v>302</v>
      </c>
      <c r="C1" s="1" t="s">
        <v>160</v>
      </c>
      <c r="D1" s="1" t="s">
        <v>129</v>
      </c>
      <c r="E1" s="2" t="s">
        <v>227</v>
      </c>
      <c r="F1" s="2" t="s">
        <v>198</v>
      </c>
      <c r="G1" s="2" t="s">
        <v>252</v>
      </c>
      <c r="H1" s="2" t="s">
        <v>155</v>
      </c>
      <c r="I1" s="2" t="s">
        <v>290</v>
      </c>
      <c r="J1" s="2" t="s">
        <v>179</v>
      </c>
      <c r="K1" s="2" t="s">
        <v>146</v>
      </c>
      <c r="L1" s="2" t="s">
        <v>196</v>
      </c>
      <c r="M1" s="2" t="s">
        <v>300</v>
      </c>
      <c r="N1" s="2" t="s">
        <v>134</v>
      </c>
      <c r="O1" s="2" t="s">
        <v>122</v>
      </c>
      <c r="P1" s="2" t="s">
        <v>157</v>
      </c>
      <c r="Q1" s="2" t="s">
        <v>212</v>
      </c>
      <c r="R1" s="2" t="s">
        <v>187</v>
      </c>
      <c r="S1" s="2" t="s">
        <v>241</v>
      </c>
      <c r="T1" s="2" t="s">
        <v>125</v>
      </c>
      <c r="U1" s="2" t="s">
        <v>366</v>
      </c>
      <c r="V1" s="2" t="s">
        <v>235</v>
      </c>
      <c r="W1" s="3" t="s">
        <v>280</v>
      </c>
    </row>
    <row r="2" spans="1:23" ht="84">
      <c r="A2" s="8" t="s">
        <v>184</v>
      </c>
      <c r="B2" s="4" t="s">
        <v>276</v>
      </c>
      <c r="C2" s="4" t="s">
        <v>153</v>
      </c>
      <c r="D2" s="4" t="s">
        <v>232</v>
      </c>
      <c r="E2" s="4" t="s">
        <v>232</v>
      </c>
      <c r="F2" s="4" t="s">
        <v>232</v>
      </c>
      <c r="G2" s="29" t="s">
        <v>324</v>
      </c>
      <c r="H2" s="29" t="s">
        <v>325</v>
      </c>
      <c r="I2" s="29" t="s">
        <v>333</v>
      </c>
      <c r="J2" s="29" t="s">
        <v>332</v>
      </c>
      <c r="K2" s="4" t="s">
        <v>232</v>
      </c>
      <c r="L2" s="4" t="s">
        <v>232</v>
      </c>
      <c r="M2" s="29" t="s">
        <v>328</v>
      </c>
      <c r="N2" s="29" t="s">
        <v>329</v>
      </c>
      <c r="O2" s="4" t="s">
        <v>232</v>
      </c>
      <c r="P2" s="29" t="s">
        <v>331</v>
      </c>
      <c r="Q2" s="29" t="s">
        <v>330</v>
      </c>
      <c r="R2" s="4" t="s">
        <v>232</v>
      </c>
      <c r="S2" s="4" t="s">
        <v>232</v>
      </c>
      <c r="T2" s="29" t="s">
        <v>327</v>
      </c>
      <c r="U2" s="29" t="s">
        <v>323</v>
      </c>
      <c r="V2" s="29" t="s">
        <v>334</v>
      </c>
      <c r="W2" s="28">
        <v>40955</v>
      </c>
    </row>
    <row r="3" spans="1:23" ht="84">
      <c r="A3" s="8" t="s">
        <v>438</v>
      </c>
      <c r="B3" s="8" t="s">
        <v>276</v>
      </c>
      <c r="C3" s="8" t="s">
        <v>267</v>
      </c>
      <c r="D3" s="8" t="s">
        <v>232</v>
      </c>
      <c r="E3" s="8" t="s">
        <v>232</v>
      </c>
      <c r="F3" s="8" t="s">
        <v>232</v>
      </c>
      <c r="G3" s="29" t="s">
        <v>566</v>
      </c>
      <c r="H3" s="29" t="s">
        <v>567</v>
      </c>
      <c r="I3" s="8" t="s">
        <v>232</v>
      </c>
      <c r="J3" s="8" t="s">
        <v>568</v>
      </c>
      <c r="K3" s="8" t="s">
        <v>232</v>
      </c>
      <c r="L3" s="8" t="s">
        <v>232</v>
      </c>
      <c r="M3" s="8" t="s">
        <v>569</v>
      </c>
      <c r="N3" s="8" t="s">
        <v>570</v>
      </c>
      <c r="O3" s="8" t="s">
        <v>232</v>
      </c>
      <c r="P3" s="8" t="s">
        <v>232</v>
      </c>
      <c r="Q3" s="8" t="s">
        <v>232</v>
      </c>
      <c r="R3" s="8" t="s">
        <v>232</v>
      </c>
      <c r="S3" s="8" t="s">
        <v>232</v>
      </c>
      <c r="T3" s="8" t="s">
        <v>232</v>
      </c>
      <c r="U3" s="29" t="s">
        <v>572</v>
      </c>
      <c r="V3" s="8" t="s">
        <v>571</v>
      </c>
      <c r="W3" s="76">
        <v>40977</v>
      </c>
    </row>
    <row r="4" spans="1:23" ht="84">
      <c r="A4" s="8" t="s">
        <v>166</v>
      </c>
      <c r="B4" s="4" t="s">
        <v>276</v>
      </c>
      <c r="C4" s="4" t="s">
        <v>222</v>
      </c>
      <c r="D4" s="5" t="str">
        <f>HYPERLINK("http://www.arborday.org/programs/treeCityUSA/treecities.cfm?chosenstate=Ohio","YES")</f>
        <v>YES</v>
      </c>
      <c r="E4" s="29" t="s">
        <v>340</v>
      </c>
      <c r="F4" s="29" t="s">
        <v>350</v>
      </c>
      <c r="G4" s="29" t="s">
        <v>344</v>
      </c>
      <c r="H4" s="29" t="s">
        <v>345</v>
      </c>
      <c r="I4" s="29" t="s">
        <v>341</v>
      </c>
      <c r="J4" s="8" t="s">
        <v>354</v>
      </c>
      <c r="K4" s="29" t="s">
        <v>346</v>
      </c>
      <c r="L4" s="8" t="s">
        <v>353</v>
      </c>
      <c r="M4" s="8" t="s">
        <v>347</v>
      </c>
      <c r="N4" s="8" t="s">
        <v>349</v>
      </c>
      <c r="O4" s="29" t="s">
        <v>348</v>
      </c>
      <c r="P4" s="29" t="s">
        <v>352</v>
      </c>
      <c r="Q4" s="29" t="s">
        <v>351</v>
      </c>
      <c r="R4" s="29" t="s">
        <v>355</v>
      </c>
      <c r="S4" s="29" t="s">
        <v>356</v>
      </c>
      <c r="T4" s="29" t="s">
        <v>357</v>
      </c>
      <c r="U4" s="29" t="s">
        <v>342</v>
      </c>
      <c r="V4" s="29" t="s">
        <v>343</v>
      </c>
      <c r="W4" s="28">
        <v>40955</v>
      </c>
    </row>
    <row r="5" spans="1:23" s="31" customFormat="1" ht="60">
      <c r="A5" s="8" t="s">
        <v>142</v>
      </c>
      <c r="B5" s="4" t="s">
        <v>276</v>
      </c>
      <c r="C5" s="4" t="s">
        <v>258</v>
      </c>
      <c r="D5" s="5" t="str">
        <f>HYPERLINK("http://www.arborday.org/programs/treeCityUSA/treecities.cfm?chosenstate=Ohio","YES")</f>
        <v>YES</v>
      </c>
      <c r="E5" s="29" t="s">
        <v>358</v>
      </c>
      <c r="F5" s="4" t="s">
        <v>232</v>
      </c>
      <c r="G5" s="29" t="s">
        <v>360</v>
      </c>
      <c r="H5" s="29" t="s">
        <v>361</v>
      </c>
      <c r="I5" s="29" t="s">
        <v>362</v>
      </c>
      <c r="J5" s="29" t="s">
        <v>359</v>
      </c>
      <c r="K5" s="29" t="s">
        <v>363</v>
      </c>
      <c r="L5" s="29" t="s">
        <v>359</v>
      </c>
      <c r="M5" s="29" t="s">
        <v>439</v>
      </c>
      <c r="N5" s="29" t="s">
        <v>440</v>
      </c>
      <c r="O5" s="29" t="s">
        <v>359</v>
      </c>
      <c r="P5" s="29" t="s">
        <v>364</v>
      </c>
      <c r="Q5" s="29" t="s">
        <v>365</v>
      </c>
      <c r="R5" s="4" t="s">
        <v>232</v>
      </c>
      <c r="S5" s="4" t="s">
        <v>232</v>
      </c>
      <c r="T5" s="29" t="s">
        <v>442</v>
      </c>
      <c r="U5" s="29" t="s">
        <v>323</v>
      </c>
      <c r="V5" s="29" t="s">
        <v>441</v>
      </c>
      <c r="W5" s="28">
        <v>40955</v>
      </c>
    </row>
    <row r="6" spans="1:23" ht="72">
      <c r="A6" s="8" t="s">
        <v>142</v>
      </c>
      <c r="B6" s="4" t="s">
        <v>276</v>
      </c>
      <c r="C6" s="4" t="s">
        <v>158</v>
      </c>
      <c r="D6" s="4" t="s">
        <v>232</v>
      </c>
      <c r="E6" s="4" t="s">
        <v>232</v>
      </c>
      <c r="F6" s="4" t="s">
        <v>232</v>
      </c>
      <c r="G6" s="4" t="s">
        <v>232</v>
      </c>
      <c r="H6" s="8" t="s">
        <v>460</v>
      </c>
      <c r="I6" s="4" t="s">
        <v>232</v>
      </c>
      <c r="J6" s="8" t="s">
        <v>464</v>
      </c>
      <c r="K6" s="4" t="s">
        <v>232</v>
      </c>
      <c r="L6" s="8" t="s">
        <v>456</v>
      </c>
      <c r="M6" s="8" t="s">
        <v>457</v>
      </c>
      <c r="N6" s="8" t="s">
        <v>457</v>
      </c>
      <c r="O6" s="8" t="s">
        <v>458</v>
      </c>
      <c r="P6" s="8" t="s">
        <v>463</v>
      </c>
      <c r="Q6" s="8" t="s">
        <v>465</v>
      </c>
      <c r="R6" s="4" t="s">
        <v>232</v>
      </c>
      <c r="S6" s="8" t="s">
        <v>462</v>
      </c>
      <c r="T6" s="8" t="s">
        <v>461</v>
      </c>
      <c r="U6" s="4" t="s">
        <v>232</v>
      </c>
      <c r="V6" s="8" t="s">
        <v>459</v>
      </c>
      <c r="W6" s="28">
        <v>40955</v>
      </c>
    </row>
    <row r="7" spans="1:23" ht="60">
      <c r="A7" s="8" t="s">
        <v>142</v>
      </c>
      <c r="B7" s="4" t="s">
        <v>276</v>
      </c>
      <c r="C7" s="4" t="s">
        <v>209</v>
      </c>
      <c r="D7" s="38" t="s">
        <v>232</v>
      </c>
      <c r="E7" s="38" t="s">
        <v>232</v>
      </c>
      <c r="F7" s="38" t="s">
        <v>232</v>
      </c>
      <c r="G7" s="40" t="s">
        <v>443</v>
      </c>
      <c r="H7" s="40" t="s">
        <v>444</v>
      </c>
      <c r="I7" s="40" t="s">
        <v>450</v>
      </c>
      <c r="J7" s="38" t="s">
        <v>232</v>
      </c>
      <c r="K7" s="40" t="s">
        <v>451</v>
      </c>
      <c r="L7" s="38" t="s">
        <v>232</v>
      </c>
      <c r="M7" s="38" t="s">
        <v>232</v>
      </c>
      <c r="N7" s="40" t="s">
        <v>447</v>
      </c>
      <c r="O7" s="38" t="s">
        <v>232</v>
      </c>
      <c r="P7" s="40" t="s">
        <v>452</v>
      </c>
      <c r="Q7" s="38" t="s">
        <v>232</v>
      </c>
      <c r="R7" s="38" t="s">
        <v>232</v>
      </c>
      <c r="S7" s="38" t="s">
        <v>232</v>
      </c>
      <c r="T7" s="38" t="s">
        <v>232</v>
      </c>
      <c r="U7" s="40" t="s">
        <v>453</v>
      </c>
      <c r="V7" s="40" t="s">
        <v>447</v>
      </c>
      <c r="W7" s="41">
        <v>40946</v>
      </c>
    </row>
    <row r="8" spans="1:23" ht="60">
      <c r="A8" s="8" t="s">
        <v>142</v>
      </c>
      <c r="B8" s="4" t="s">
        <v>276</v>
      </c>
      <c r="C8" s="4" t="s">
        <v>466</v>
      </c>
      <c r="D8" s="5" t="str">
        <f>HYPERLINK("http://www.arborday.org/programs/treeCityUSA/treecities.cfm?chosenstate=Ohio","YES")</f>
        <v>YES</v>
      </c>
      <c r="E8" s="29" t="s">
        <v>490</v>
      </c>
      <c r="F8" s="29" t="s">
        <v>488</v>
      </c>
      <c r="G8" s="29" t="s">
        <v>474</v>
      </c>
      <c r="H8" s="29" t="s">
        <v>489</v>
      </c>
      <c r="I8" s="29" t="s">
        <v>312</v>
      </c>
      <c r="J8" s="29" t="s">
        <v>468</v>
      </c>
      <c r="K8" s="29" t="s">
        <v>468</v>
      </c>
      <c r="L8" s="29" t="s">
        <v>469</v>
      </c>
      <c r="M8" s="29" t="s">
        <v>313</v>
      </c>
      <c r="N8" s="29" t="s">
        <v>471</v>
      </c>
      <c r="O8" s="29" t="s">
        <v>467</v>
      </c>
      <c r="P8" s="29" t="s">
        <v>473</v>
      </c>
      <c r="Q8" s="29" t="s">
        <v>473</v>
      </c>
      <c r="R8" s="4" t="s">
        <v>232</v>
      </c>
      <c r="S8" s="29" t="s">
        <v>314</v>
      </c>
      <c r="T8" s="29" t="s">
        <v>472</v>
      </c>
      <c r="U8" s="29" t="s">
        <v>326</v>
      </c>
      <c r="V8" s="29" t="s">
        <v>470</v>
      </c>
      <c r="W8" s="28">
        <v>40955</v>
      </c>
    </row>
    <row r="9" spans="1:23" ht="72">
      <c r="A9" s="8" t="s">
        <v>142</v>
      </c>
      <c r="B9" s="4" t="s">
        <v>276</v>
      </c>
      <c r="C9" s="4" t="s">
        <v>253</v>
      </c>
      <c r="D9" s="4" t="s">
        <v>232</v>
      </c>
      <c r="E9" s="4" t="s">
        <v>232</v>
      </c>
      <c r="F9" s="4" t="s">
        <v>232</v>
      </c>
      <c r="G9" s="29" t="s">
        <v>475</v>
      </c>
      <c r="H9" s="29" t="s">
        <v>476</v>
      </c>
      <c r="I9" s="4" t="s">
        <v>232</v>
      </c>
      <c r="J9" s="4" t="s">
        <v>232</v>
      </c>
      <c r="K9" s="4" t="s">
        <v>232</v>
      </c>
      <c r="L9" s="29" t="s">
        <v>483</v>
      </c>
      <c r="M9" s="29" t="s">
        <v>484</v>
      </c>
      <c r="N9" s="29" t="s">
        <v>485</v>
      </c>
      <c r="O9" s="4" t="s">
        <v>232</v>
      </c>
      <c r="P9" s="4" t="s">
        <v>232</v>
      </c>
      <c r="Q9" s="4" t="s">
        <v>232</v>
      </c>
      <c r="R9" s="29" t="s">
        <v>487</v>
      </c>
      <c r="S9" s="4" t="s">
        <v>232</v>
      </c>
      <c r="T9" s="29" t="s">
        <v>486</v>
      </c>
      <c r="U9" s="4" t="s">
        <v>232</v>
      </c>
      <c r="V9" s="4" t="s">
        <v>232</v>
      </c>
      <c r="W9" s="28">
        <v>40963</v>
      </c>
    </row>
    <row r="10" spans="1:23" ht="84">
      <c r="A10" s="8"/>
      <c r="B10" s="4" t="s">
        <v>276</v>
      </c>
      <c r="C10" s="4" t="s">
        <v>219</v>
      </c>
      <c r="D10" s="5" t="str">
        <f>HYPERLINK("http://www.arborday.org/programs/treeCityUSA/treecities.cfm?chosenstate=Ohio","YES")</f>
        <v>YES</v>
      </c>
      <c r="E10" s="29" t="s">
        <v>492</v>
      </c>
      <c r="F10" s="29" t="s">
        <v>491</v>
      </c>
      <c r="G10" s="29" t="s">
        <v>498</v>
      </c>
      <c r="H10" s="29" t="s">
        <v>498</v>
      </c>
      <c r="I10" s="29" t="s">
        <v>493</v>
      </c>
      <c r="J10" s="29" t="s">
        <v>497</v>
      </c>
      <c r="K10" s="29" t="s">
        <v>494</v>
      </c>
      <c r="L10" s="29" t="s">
        <v>495</v>
      </c>
      <c r="M10" s="29" t="s">
        <v>496</v>
      </c>
      <c r="N10" s="29" t="s">
        <v>499</v>
      </c>
      <c r="O10" s="29" t="s">
        <v>500</v>
      </c>
      <c r="P10" s="29" t="s">
        <v>501</v>
      </c>
      <c r="Q10" s="29" t="s">
        <v>502</v>
      </c>
      <c r="R10" s="29" t="s">
        <v>503</v>
      </c>
      <c r="S10" s="29" t="s">
        <v>501</v>
      </c>
      <c r="T10" s="29" t="s">
        <v>504</v>
      </c>
      <c r="U10" s="29" t="s">
        <v>323</v>
      </c>
      <c r="V10" s="29" t="s">
        <v>505</v>
      </c>
      <c r="W10" s="28">
        <v>40968</v>
      </c>
    </row>
    <row r="11" spans="1:23" s="58" customFormat="1" ht="93.75" customHeight="1">
      <c r="A11" s="8"/>
      <c r="B11" s="4" t="s">
        <v>276</v>
      </c>
      <c r="C11" s="4" t="s">
        <v>295</v>
      </c>
      <c r="D11" s="4" t="s">
        <v>232</v>
      </c>
      <c r="E11" s="4" t="s">
        <v>232</v>
      </c>
      <c r="F11" s="4" t="s">
        <v>232</v>
      </c>
      <c r="G11" s="29" t="s">
        <v>477</v>
      </c>
      <c r="H11" s="29" t="s">
        <v>478</v>
      </c>
      <c r="I11" s="4" t="s">
        <v>232</v>
      </c>
      <c r="J11" s="4" t="s">
        <v>232</v>
      </c>
      <c r="K11" s="4" t="s">
        <v>232</v>
      </c>
      <c r="L11" s="4" t="s">
        <v>232</v>
      </c>
      <c r="M11" s="29" t="s">
        <v>480</v>
      </c>
      <c r="N11" s="29" t="s">
        <v>481</v>
      </c>
      <c r="O11" s="4" t="s">
        <v>232</v>
      </c>
      <c r="P11" s="4" t="s">
        <v>232</v>
      </c>
      <c r="Q11" s="4" t="s">
        <v>232</v>
      </c>
      <c r="R11" s="29" t="s">
        <v>482</v>
      </c>
      <c r="S11" s="4" t="s">
        <v>232</v>
      </c>
      <c r="T11" s="29" t="s">
        <v>479</v>
      </c>
      <c r="U11" s="4" t="s">
        <v>232</v>
      </c>
      <c r="V11" s="4" t="s">
        <v>232</v>
      </c>
      <c r="W11" s="28">
        <v>40963</v>
      </c>
    </row>
  </sheetData>
  <sheetProtection/>
  <hyperlinks>
    <hyperlink ref="G2" r:id="rId1" display="YES, Ch. 1181.04"/>
    <hyperlink ref="H2" r:id="rId2" display="YES, Ch. 1181.04"/>
    <hyperlink ref="U2" r:id="rId3" display="YES, Ch. 541.06"/>
    <hyperlink ref="T2" r:id="rId4" display="YES, Ch. 720.03h"/>
    <hyperlink ref="M2" r:id="rId5" display="YES&lt; Ch. 1151.08e3"/>
    <hyperlink ref="N2" r:id="rId6" display="YES, Ch. 1151.05c&amp;e"/>
    <hyperlink ref="Q2" r:id="rId7" display="YES, Ch. 521.12b4"/>
    <hyperlink ref="P2" r:id="rId8" display="YES, Ch. 1177.01"/>
    <hyperlink ref="J2" r:id="rId9" display="QUASI, Ch. 1177.03"/>
    <hyperlink ref="I2" r:id="rId10" display="QUASI, Ch. 1177"/>
    <hyperlink ref="V2" r:id="rId11" display="YES, Ch. 1151.09"/>
    <hyperlink ref="E4" r:id="rId12" display="YES, Ch. 276"/>
    <hyperlink ref="I4" r:id="rId13" display="YES, Ch. 1014"/>
    <hyperlink ref="U4" r:id="rId14" display="YES, Ch. 642.06"/>
    <hyperlink ref="V4" r:id="rId15" display="YES, Ch. 1207.01c2E"/>
    <hyperlink ref="G4" r:id="rId16" display="YES, Ch. 1207.03e1"/>
    <hyperlink ref="H4" r:id="rId17" display="YES, Ch. 1207.03e1"/>
    <hyperlink ref="K4" r:id="rId18" display="YES, Ch. 1207.02 Schedule A"/>
    <hyperlink ref="O4" r:id="rId19" display="YES, Ch. 1014.05"/>
    <hyperlink ref="F4" r:id="rId20" display="YES, Ch. 1014.02"/>
    <hyperlink ref="Q4" r:id="rId21" display="YES, Ch. 1014.08"/>
    <hyperlink ref="P4" r:id="rId22" display="YES, Ch. 1014.07a"/>
    <hyperlink ref="R4" r:id="rId23" display="YES, Ch. 1207.02 Schedule A"/>
    <hyperlink ref="S4" r:id="rId24" display="YES, Ch. 1207.02 Schedule A"/>
    <hyperlink ref="T4" r:id="rId25" display="YES, Ch. 1420.04"/>
    <hyperlink ref="E5" r:id="rId26" display="YES, Ch. 141"/>
    <hyperlink ref="O5" r:id="rId27" display="YES, Ch. 1121.11"/>
    <hyperlink ref="U5" r:id="rId28" display="YES, Ch. 541.06"/>
    <hyperlink ref="K5" r:id="rId29" display="YES, Ch. 909.01"/>
    <hyperlink ref="Q5" r:id="rId30" display="QUASI, Ch. 909.03"/>
    <hyperlink ref="P5" r:id="rId31" display="YES, Ch. 909.05"/>
    <hyperlink ref="G5" r:id="rId32" display="YES, Ch. 924.05"/>
    <hyperlink ref="H5" r:id="rId33" display="YES, Ch. 924.05"/>
    <hyperlink ref="I5" r:id="rId34" display="YES, Ch. 909"/>
    <hyperlink ref="M5" r:id="rId35" display="YES, Ch. 1172.02a8"/>
    <hyperlink ref="N5" r:id="rId36" display="YES, Ch. 1171.11e2"/>
    <hyperlink ref="V5" r:id="rId37" display="YES, Ch. 1172.02a8"/>
    <hyperlink ref="L5" r:id="rId38" display="YES, Ch. 1121.11"/>
    <hyperlink ref="J5" r:id="rId39" display="YES, Ch. 1121.11"/>
    <hyperlink ref="T5" r:id="rId40" display="YES, Ch. 1121.04"/>
    <hyperlink ref="O8" r:id="rId41" display="YES, Ch. 931.08"/>
    <hyperlink ref="K8" r:id="rId42" display="YES, Ch. 931.06"/>
    <hyperlink ref="I8" r:id="rId43" display="YES, Ch. 931"/>
    <hyperlink ref="J8" r:id="rId44" display="YES, Ch. 931.06"/>
    <hyperlink ref="L8" r:id="rId45" display="http://www.conwaygreene.com/Oakwood/lpext.dll/Oakwood/3397/33b5/33ff/3470?fn=document-frame.htm&amp;f=templates&amp;2.0"/>
    <hyperlink ref="M8" r:id="rId46" display="YES, Ch. 931.05a3"/>
    <hyperlink ref="S8" r:id="rId47" display="YES, Ch. 931.05a3"/>
    <hyperlink ref="V8" r:id="rId48" display="YES, Ch. 1165.04d"/>
    <hyperlink ref="N8" r:id="rId49" display="YES, Ch. 1169.06b"/>
    <hyperlink ref="U8" r:id="rId50" display="YES, Ch. 541.06"/>
    <hyperlink ref="T8" r:id="rId51" display="YES, Ch. 921.04b"/>
    <hyperlink ref="P8" r:id="rId52" display="YES, Ch. 931.03e"/>
    <hyperlink ref="Q8" r:id="rId53" display="YES, Ch. 931.03e"/>
    <hyperlink ref="G8" r:id="rId54" display="YES, Ch. 1190.09b1"/>
    <hyperlink ref="G9" r:id="rId55" display="YES, Ch. 973.04"/>
    <hyperlink ref="H9" r:id="rId56" display="YES, Ch. 973.04"/>
    <hyperlink ref="M9" r:id="rId57" display="YES, "/>
    <hyperlink ref="N9" r:id="rId58" display="YES, "/>
    <hyperlink ref="G11" r:id="rId59" display="YES, Zoning Resolutions Ch. 22.3c"/>
    <hyperlink ref="H11" r:id="rId60" display="YES, Zoning Resolutions Ch. 22.3c"/>
    <hyperlink ref="T11" r:id="rId61" display="YES, Zoning Resolution Ch, 17.14"/>
    <hyperlink ref="M11" r:id="rId62" display="YES, Zoning Resolutions Ch. 13.13c"/>
    <hyperlink ref="N11" r:id="rId63" display="YES, Zoning Resolutions Ch. 13.13c"/>
    <hyperlink ref="R11" r:id="rId64" display="YES, Zoning Resolutions Ch. 16.15g"/>
    <hyperlink ref="L9" r:id="rId65" display="QUASI, Zoning Regulations Ch. 14.14"/>
    <hyperlink ref="T9" r:id="rId66" display="YES, Zoning Regulations Ch. 24.14c"/>
    <hyperlink ref="R9" r:id="rId67" display="YES, Zoning Regulations Ch. 24.14c"/>
    <hyperlink ref="F8" r:id="rId68" display="QUASI, Ch. 1301.01"/>
    <hyperlink ref="H8" r:id="rId69" display="DEFINED, Ch. 1192.02"/>
    <hyperlink ref="E8" r:id="rId70" display="Ch. 931.10"/>
    <hyperlink ref="E10" r:id="rId71" display="http://www.conwaygreene.com/Twinsburg/lpext.dll/Twinsburg/35cd/39e1/3b7a/3bbc?f=hitlist&amp;q=tree%20board&amp;x=Simple&amp;opt=&amp;skc=8000000240174FF9F52E331100003BBD&amp;c=curr&amp;gh=1&amp;2.0#LPHit1"/>
    <hyperlink ref="F10" r:id="rId72" display="MENTIONED, Ch. 149.09b"/>
    <hyperlink ref="J10" r:id="rId73" display="YES, Ch. 1347.05"/>
    <hyperlink ref="I10" r:id="rId74" display="YES, Ch. 929"/>
    <hyperlink ref="K10" r:id="rId75" display="YES, Ch. 929.06"/>
    <hyperlink ref="L10" r:id="rId76" display="YES, Ch. 929.07"/>
    <hyperlink ref="G10" r:id="rId77" display="YES, Ch. 1343.09"/>
    <hyperlink ref="H10" r:id="rId78" display="YES, Ch. 1343.09"/>
    <hyperlink ref="M10" r:id="rId79" display="YES, Ch. 1347.05a3"/>
    <hyperlink ref="N10" r:id="rId80" display="MENTIONED, Ch. 1347.01"/>
    <hyperlink ref="O10" r:id="rId81" display="YES, Ch. 929.04"/>
    <hyperlink ref="P10" r:id="rId82" display="YES, Ch. 929.12"/>
    <hyperlink ref="Q10" r:id="rId83" display="YES, Ch. 929.15"/>
    <hyperlink ref="R10" r:id="rId84" display="YES, Ch. 929.16"/>
    <hyperlink ref="S10" r:id="rId85" display="YES, Ch. 929.12"/>
    <hyperlink ref="T10" r:id="rId86" display="QUASI, Ch. 735.05"/>
    <hyperlink ref="U10" r:id="rId87" display="YES, Ch. 541.06"/>
    <hyperlink ref="V10" r:id="rId88" display="YES, Ch. 1341.04e"/>
    <hyperlink ref="G3" r:id="rId89" display="YES, CH. 937.05c"/>
    <hyperlink ref="H3" r:id="rId90" display="YES, CH. 937.05c"/>
    <hyperlink ref="U3" r:id="rId91" display="http://www.conwaygreene.com/Summit/lpext.dll?f=FifLink&amp;t=document-frame.htm&amp;l=jump&amp;iid=247cab41.4c508508.0.0&amp;nid=905#JD_54106"/>
  </hyperlink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6" sqref="C26"/>
    </sheetView>
  </sheetViews>
  <sheetFormatPr defaultColWidth="22.57421875" defaultRowHeight="12.75"/>
  <cols>
    <col min="1" max="16384" width="22.421875" style="32" customWidth="1"/>
  </cols>
  <sheetData>
    <row r="1" spans="1:23" ht="24">
      <c r="A1" s="33" t="s">
        <v>201</v>
      </c>
      <c r="B1" s="33" t="s">
        <v>302</v>
      </c>
      <c r="C1" s="33" t="s">
        <v>160</v>
      </c>
      <c r="D1" s="33" t="s">
        <v>129</v>
      </c>
      <c r="E1" s="34" t="s">
        <v>227</v>
      </c>
      <c r="F1" s="34" t="s">
        <v>198</v>
      </c>
      <c r="G1" s="34" t="s">
        <v>252</v>
      </c>
      <c r="H1" s="34" t="s">
        <v>155</v>
      </c>
      <c r="I1" s="34" t="s">
        <v>290</v>
      </c>
      <c r="J1" s="34" t="s">
        <v>179</v>
      </c>
      <c r="K1" s="34" t="s">
        <v>146</v>
      </c>
      <c r="L1" s="34" t="s">
        <v>196</v>
      </c>
      <c r="M1" s="34" t="s">
        <v>300</v>
      </c>
      <c r="N1" s="34" t="s">
        <v>134</v>
      </c>
      <c r="O1" s="34" t="s">
        <v>122</v>
      </c>
      <c r="P1" s="34" t="s">
        <v>157</v>
      </c>
      <c r="Q1" s="34" t="s">
        <v>212</v>
      </c>
      <c r="R1" s="34" t="s">
        <v>187</v>
      </c>
      <c r="S1" s="34" t="s">
        <v>241</v>
      </c>
      <c r="T1" s="34" t="s">
        <v>125</v>
      </c>
      <c r="U1" s="34" t="s">
        <v>366</v>
      </c>
      <c r="V1" s="34" t="s">
        <v>235</v>
      </c>
      <c r="W1" s="35" t="s">
        <v>280</v>
      </c>
    </row>
    <row r="2" spans="1:23" ht="48">
      <c r="A2" s="57" t="s">
        <v>306</v>
      </c>
      <c r="B2" s="36" t="s">
        <v>593</v>
      </c>
      <c r="C2" s="37" t="s">
        <v>211</v>
      </c>
      <c r="D2" s="42" t="str">
        <f>HYPERLINK("http://www.arborday.org/programs/treeCityUSA/treecities.cfm?chosenstate=Ohio","YES")</f>
        <v>YES</v>
      </c>
      <c r="E2" s="55" t="s">
        <v>578</v>
      </c>
      <c r="F2" s="54" t="s">
        <v>579</v>
      </c>
      <c r="G2" s="55" t="s">
        <v>580</v>
      </c>
      <c r="H2" s="55" t="s">
        <v>581</v>
      </c>
      <c r="I2" s="55" t="s">
        <v>582</v>
      </c>
      <c r="J2" s="55" t="s">
        <v>586</v>
      </c>
      <c r="K2" s="55" t="s">
        <v>591</v>
      </c>
      <c r="L2" s="55" t="s">
        <v>583</v>
      </c>
      <c r="M2" s="55" t="s">
        <v>585</v>
      </c>
      <c r="N2" s="55" t="s">
        <v>586</v>
      </c>
      <c r="O2" s="55" t="s">
        <v>584</v>
      </c>
      <c r="P2" s="55" t="s">
        <v>587</v>
      </c>
      <c r="Q2" s="36" t="s">
        <v>232</v>
      </c>
      <c r="R2" s="55" t="s">
        <v>589</v>
      </c>
      <c r="S2" s="55" t="s">
        <v>587</v>
      </c>
      <c r="T2" s="36" t="s">
        <v>232</v>
      </c>
      <c r="U2" s="55" t="s">
        <v>590</v>
      </c>
      <c r="V2" s="55" t="s">
        <v>588</v>
      </c>
      <c r="W2" s="56">
        <v>40977</v>
      </c>
    </row>
    <row r="3" spans="1:23" ht="72">
      <c r="A3" s="57" t="s">
        <v>676</v>
      </c>
      <c r="B3" s="36" t="s">
        <v>592</v>
      </c>
      <c r="C3" s="37" t="s">
        <v>248</v>
      </c>
      <c r="D3" s="33" t="s">
        <v>232</v>
      </c>
      <c r="E3" s="36" t="s">
        <v>232</v>
      </c>
      <c r="F3" s="36" t="s">
        <v>232</v>
      </c>
      <c r="G3" s="57" t="s">
        <v>600</v>
      </c>
      <c r="H3" s="36" t="s">
        <v>232</v>
      </c>
      <c r="I3" s="36" t="s">
        <v>232</v>
      </c>
      <c r="J3" s="36" t="s">
        <v>232</v>
      </c>
      <c r="K3" s="36" t="s">
        <v>232</v>
      </c>
      <c r="L3" s="36" t="s">
        <v>232</v>
      </c>
      <c r="M3" s="57" t="s">
        <v>602</v>
      </c>
      <c r="N3" s="57" t="s">
        <v>601</v>
      </c>
      <c r="O3" s="36" t="s">
        <v>232</v>
      </c>
      <c r="P3" s="36" t="s">
        <v>232</v>
      </c>
      <c r="Q3" s="36" t="s">
        <v>232</v>
      </c>
      <c r="R3" s="36" t="s">
        <v>232</v>
      </c>
      <c r="S3" s="36" t="s">
        <v>232</v>
      </c>
      <c r="T3" s="36" t="s">
        <v>232</v>
      </c>
      <c r="U3" s="36" t="s">
        <v>232</v>
      </c>
      <c r="V3" s="36" t="s">
        <v>232</v>
      </c>
      <c r="W3" s="56">
        <v>40980</v>
      </c>
    </row>
    <row r="4" spans="1:23" ht="84">
      <c r="A4" s="8" t="s">
        <v>677</v>
      </c>
      <c r="B4" s="45" t="s">
        <v>271</v>
      </c>
      <c r="C4" s="45" t="s">
        <v>278</v>
      </c>
      <c r="D4" s="16" t="str">
        <f>HYPERLINK("http://www.arborday.org/programs/treeCityUSA/treecities.cfm?chosenstate=Ohio","YES")</f>
        <v>YES</v>
      </c>
      <c r="E4" s="44" t="s">
        <v>206</v>
      </c>
      <c r="F4" s="6" t="str">
        <f>HYPERLINK("http://www.conwaygreene.com/Beachwood/lpext.dll?f=FifLink&amp;t=document-frame.htm&amp;l=query&amp;iid=66a20ab6.f80e938.0.0&amp;q=%5BGroup%20%27923.01%27%5D","YES, Ch. 923.01 Definitions")</f>
        <v>YES, Ch. 923.01 Definitions</v>
      </c>
      <c r="G4" s="6" t="str">
        <f>HYPERLINK("http://www.conwaygreene.com/Beachwood/lpext.dll/Beachwood/3de1/4869/4b34/4b55?f=hitlist&amp;q=riparian&amp;x=Simple&amp;opt=&amp;skc=80000002401D42F82CB91C2C00004B56&amp;c=curr&amp;gh=1&amp;2.0#LPHit1","YES, Ch. 1157.04 Riparian and Wetland Setbacks (Establishment of Riparian Setbacks)")</f>
        <v>YES, Ch. 1157.04 Riparian and Wetland Setbacks (Establishment of Riparian Setbacks)</v>
      </c>
      <c r="H4" s="6" t="str">
        <f>HYPERLINK("http://www.conwaygreene.com/Beachwood/lpext.dll?f=FifLink&amp;t=document-frame.htm&amp;l=query&amp;iid=66a20ab6.f80e938.0.0&amp;q=%5BGroup%201157.06%5D","YES, Ch. 1157.06 Riparian and Wetland Setbacks (Establishment of Wetland Setbacks)")</f>
        <v>YES, Ch. 1157.06 Riparian and Wetland Setbacks (Establishment of Wetland Setbacks)</v>
      </c>
      <c r="I4" s="6" t="str">
        <f>HYPERLINK("http://www.conwaygreene.com/Beachwood/lpext.dll/Beachwood/3b37/3c6b/3c8e?f=hitlist&amp;q=trees&amp;x=Simple&amp;opt=&amp;skc=80000002401EFEBE1833E26B00003C8F&amp;c=curr&amp;gh=1&amp;2.0#LPHit1","YES, Ch. 923 Trees")</f>
        <v>YES, Ch. 923 Trees</v>
      </c>
      <c r="J4" s="44" t="s">
        <v>232</v>
      </c>
      <c r="K4" s="44" t="s">
        <v>232</v>
      </c>
      <c r="L4" s="6" t="str">
        <f>HYPERLINK("http://www.conwaygreene.com/Beachwood/lpext.dll/Beachwood/4d37/4e00/4f63/4fc4?f=hitlist&amp;q=tree%20planting&amp;x=Simple&amp;opt=&amp;skc=8000000240108B1698B8801100004FC5&amp;c=curr&amp;gh=1&amp;2.0#LPHit1","YES, Ch. 1319.09 Fences (Shade Tree Planting; Deposit)")</f>
        <v>YES, Ch. 1319.09 Fences (Shade Tree Planting; Deposit)</v>
      </c>
      <c r="M4" s="6" t="str">
        <f>HYPERLINK("http://www.conwaygreene.com/Beachwood/lpext.dll/Beachwood/3de1/3fe8?fn=document-frame.htm&amp;f=templates&amp;2.0","YES, Title 3 Zoning Districts and Uses")</f>
        <v>YES, Title 3 Zoning Districts and Uses</v>
      </c>
      <c r="N4" s="6" t="str">
        <f>HYPERLINK("http://www.conwaygreene.com/Beachwood/lpext.dll/Beachwood/3de1/3fe8?fn=document-frame.htm&amp;f=templates&amp;2.0","YES, Title 3 Zoning Districts and Uses")</f>
        <v>YES, Title 3 Zoning Districts and Uses</v>
      </c>
      <c r="O4" s="6" t="str">
        <f>HYPERLINK("http://www.conwaygreene.com/Beachwood/lpext.dll/Beachwood/3b37/3c6b/3c8e/3cde?f=hitlist&amp;q=street%20tree&amp;x=Simple&amp;opt=&amp;skc=8000000240185AA9AC89155B00003CDF&amp;c=curr&amp;gh=1&amp;2.0#LPHit1","YES, Ch. 923.13 Trees (Street Tree Master Plan)")</f>
        <v>YES, Ch. 923.13 Trees (Street Tree Master Plan)</v>
      </c>
      <c r="P4" s="6" t="str">
        <f>HYPERLINK("http://www.conwaygreene.com/Beachwood/lpext.dll?f=FifLink&amp;t=document-frame.htm&amp;l=query&amp;iid=66a20ab6.f80e938.0.0&amp;q=%5BGroup%20%27923.09%27%5D","YES, Ch. 923.09 Trees (Removal of Trees on Public Property)")</f>
        <v>YES, Ch. 923.09 Trees (Removal of Trees on Public Property)</v>
      </c>
      <c r="Q4" s="6" t="str">
        <f>HYPERLINK("http://www.conwaygreene.com/Beachwood/lpext.dll?f=FifLink&amp;t=document-frame.htm&amp;l=query&amp;iid=66a20ab6.f80e938.0.0&amp;q=%5BGroup%20%27923.11%27%5D","YES, Ch. 923.11 Trees (Removal of Trees on Private Property)")</f>
        <v>YES, Ch. 923.11 Trees (Removal of Trees on Private Property)</v>
      </c>
      <c r="R4" s="6" t="str">
        <f>HYPERLINK("http://www.conwaygreene.com/Beachwood/lpext.dll/Beachwood/3b37/3c6b/3c8e/3cc2?f=hitlist&amp;q=trees&amp;x=Simple&amp;opt=&amp;skc=8000000240254621EEBCE87B00003CC3&amp;c=curr&amp;gh=1&amp;2.0#LPHit1","YES, Ch. 923.06 Trees (Care of Trees During Building Operations)")</f>
        <v>YES, Ch. 923.06 Trees (Care of Trees During Building Operations)</v>
      </c>
      <c r="S4" s="6" t="str">
        <f>HYPERLINK("http://www.conwaygreene.com/Beachwood/lpext.dll/Beachwood/3b37/3c6b/3c8e/3cc6?fn=document-frame.htm&amp;f=templates&amp;2.0","YES, Ch. 923.07 Trees (Moving Trees)")</f>
        <v>YES, Ch. 923.07 Trees (Moving Trees)</v>
      </c>
      <c r="T4" s="44" t="s">
        <v>232</v>
      </c>
      <c r="U4" s="6" t="str">
        <f>HYPERLINK("http://www.conwaygreene.com/Beachwood/lpext.dll/Beachwood/3de1/4869/49f4/4a0d?f=hitlist&amp;q=destruction&amp;x=Simple&amp;opt=&amp;skc=80000002402384D1C602113C00004A0E&amp;c=curr&amp;gh=1&amp;2.0#LPHit1","YES, Ch. 1151.02 Trees (Removal or Destruction of Trees on Vacant Lots)")</f>
        <v>YES, Ch. 1151.02 Trees (Removal or Destruction of Trees on Vacant Lots)</v>
      </c>
      <c r="V4" s="6" t="str">
        <f>HYPERLINK("http://www.conwaygreene.com/Beachwood/lpext.dll/Beachwood/4d37/4e00/4f63/4fc8?fn=document-frame.htm&amp;f=templates&amp;2.0","YES, Ch. 1319.10 Fencing (Landscaping)")</f>
        <v>YES, Ch. 1319.10 Fencing (Landscaping)</v>
      </c>
      <c r="W4" s="65">
        <v>40897</v>
      </c>
    </row>
    <row r="5" spans="1:23" ht="84">
      <c r="A5" s="67" t="s">
        <v>306</v>
      </c>
      <c r="B5" s="68" t="s">
        <v>271</v>
      </c>
      <c r="C5" s="68" t="s">
        <v>164</v>
      </c>
      <c r="D5" s="26" t="s">
        <v>206</v>
      </c>
      <c r="E5" s="24" t="s">
        <v>653</v>
      </c>
      <c r="F5" s="24" t="s">
        <v>654</v>
      </c>
      <c r="G5" s="24" t="s">
        <v>655</v>
      </c>
      <c r="H5" s="24" t="s">
        <v>655</v>
      </c>
      <c r="I5" s="24" t="s">
        <v>220</v>
      </c>
      <c r="J5" s="24" t="s">
        <v>656</v>
      </c>
      <c r="K5" s="23" t="s">
        <v>232</v>
      </c>
      <c r="L5" s="24" t="s">
        <v>657</v>
      </c>
      <c r="M5" s="24" t="s">
        <v>658</v>
      </c>
      <c r="N5" s="24" t="s">
        <v>659</v>
      </c>
      <c r="O5" s="24" t="s">
        <v>660</v>
      </c>
      <c r="P5" s="24" t="s">
        <v>661</v>
      </c>
      <c r="Q5" s="24" t="s">
        <v>662</v>
      </c>
      <c r="R5" s="24" t="s">
        <v>663</v>
      </c>
      <c r="S5" s="24" t="s">
        <v>664</v>
      </c>
      <c r="T5" s="23" t="s">
        <v>232</v>
      </c>
      <c r="U5" s="24" t="s">
        <v>305</v>
      </c>
      <c r="V5" s="24" t="s">
        <v>0</v>
      </c>
      <c r="W5" s="25">
        <v>40945</v>
      </c>
    </row>
    <row r="6" spans="1:23" ht="48">
      <c r="A6" s="67" t="s">
        <v>306</v>
      </c>
      <c r="B6" s="23" t="s">
        <v>271</v>
      </c>
      <c r="C6" s="23" t="s">
        <v>185</v>
      </c>
      <c r="D6" s="26" t="s">
        <v>206</v>
      </c>
      <c r="E6" s="24" t="s">
        <v>1</v>
      </c>
      <c r="F6" s="24" t="s">
        <v>2</v>
      </c>
      <c r="G6" s="24" t="s">
        <v>3</v>
      </c>
      <c r="H6" s="24" t="s">
        <v>3</v>
      </c>
      <c r="I6" s="24" t="s">
        <v>643</v>
      </c>
      <c r="J6" s="24" t="s">
        <v>4</v>
      </c>
      <c r="K6" s="23" t="s">
        <v>232</v>
      </c>
      <c r="L6" s="24" t="s">
        <v>4</v>
      </c>
      <c r="M6" s="24" t="s">
        <v>5</v>
      </c>
      <c r="N6" s="24" t="s">
        <v>6</v>
      </c>
      <c r="O6" s="24" t="s">
        <v>7</v>
      </c>
      <c r="P6" s="24" t="s">
        <v>8</v>
      </c>
      <c r="Q6" s="24" t="s">
        <v>9</v>
      </c>
      <c r="R6" s="24" t="s">
        <v>10</v>
      </c>
      <c r="S6" s="24" t="s">
        <v>11</v>
      </c>
      <c r="T6" s="23" t="s">
        <v>232</v>
      </c>
      <c r="U6" s="24" t="s">
        <v>305</v>
      </c>
      <c r="V6" s="24" t="s">
        <v>12</v>
      </c>
      <c r="W6" s="25">
        <v>40945</v>
      </c>
    </row>
    <row r="7" spans="1:23" ht="96">
      <c r="A7" s="36"/>
      <c r="B7" s="36" t="s">
        <v>593</v>
      </c>
      <c r="C7" s="37" t="s">
        <v>274</v>
      </c>
      <c r="D7" s="33" t="s">
        <v>232</v>
      </c>
      <c r="E7" s="36" t="s">
        <v>232</v>
      </c>
      <c r="F7" s="57" t="s">
        <v>605</v>
      </c>
      <c r="G7" s="57" t="s">
        <v>604</v>
      </c>
      <c r="H7" s="57" t="s">
        <v>603</v>
      </c>
      <c r="I7" s="57" t="s">
        <v>617</v>
      </c>
      <c r="J7" s="57" t="s">
        <v>611</v>
      </c>
      <c r="K7" s="57" t="s">
        <v>606</v>
      </c>
      <c r="L7" s="57" t="s">
        <v>609</v>
      </c>
      <c r="M7" s="57" t="s">
        <v>608</v>
      </c>
      <c r="N7" s="57" t="s">
        <v>612</v>
      </c>
      <c r="O7" s="57" t="s">
        <v>610</v>
      </c>
      <c r="P7" s="36" t="s">
        <v>232</v>
      </c>
      <c r="Q7" s="57" t="s">
        <v>614</v>
      </c>
      <c r="R7" s="57" t="s">
        <v>613</v>
      </c>
      <c r="S7" s="57" t="s">
        <v>615</v>
      </c>
      <c r="T7" s="57" t="s">
        <v>616</v>
      </c>
      <c r="U7" s="36" t="s">
        <v>232</v>
      </c>
      <c r="V7" s="57" t="s">
        <v>607</v>
      </c>
      <c r="W7" s="56">
        <v>40980</v>
      </c>
    </row>
    <row r="8" spans="1:23" ht="60">
      <c r="A8" s="23" t="s">
        <v>306</v>
      </c>
      <c r="B8" s="23" t="s">
        <v>271</v>
      </c>
      <c r="C8" s="23" t="s">
        <v>645</v>
      </c>
      <c r="D8" s="23" t="s">
        <v>232</v>
      </c>
      <c r="E8" s="23" t="s">
        <v>232</v>
      </c>
      <c r="F8" s="23" t="s">
        <v>232</v>
      </c>
      <c r="G8" s="23" t="s">
        <v>232</v>
      </c>
      <c r="H8" s="24" t="s">
        <v>29</v>
      </c>
      <c r="I8" s="23" t="s">
        <v>232</v>
      </c>
      <c r="J8" s="24" t="s">
        <v>30</v>
      </c>
      <c r="K8" s="23" t="s">
        <v>232</v>
      </c>
      <c r="L8" s="24" t="s">
        <v>30</v>
      </c>
      <c r="M8" s="24" t="s">
        <v>31</v>
      </c>
      <c r="N8" s="23" t="s">
        <v>232</v>
      </c>
      <c r="O8" s="24" t="s">
        <v>30</v>
      </c>
      <c r="P8" s="23" t="s">
        <v>232</v>
      </c>
      <c r="Q8" s="23" t="s">
        <v>232</v>
      </c>
      <c r="R8" s="23" t="s">
        <v>232</v>
      </c>
      <c r="S8" s="23" t="s">
        <v>232</v>
      </c>
      <c r="T8" s="23" t="s">
        <v>232</v>
      </c>
      <c r="U8" s="24" t="s">
        <v>32</v>
      </c>
      <c r="V8" s="24" t="s">
        <v>33</v>
      </c>
      <c r="W8" s="25">
        <v>40946</v>
      </c>
    </row>
    <row r="9" spans="1:23" ht="72">
      <c r="A9" s="22" t="s">
        <v>647</v>
      </c>
      <c r="B9" s="23" t="s">
        <v>309</v>
      </c>
      <c r="C9" s="23" t="s">
        <v>133</v>
      </c>
      <c r="D9" s="69" t="s">
        <v>232</v>
      </c>
      <c r="E9" s="24" t="s">
        <v>34</v>
      </c>
      <c r="F9" s="24" t="s">
        <v>35</v>
      </c>
      <c r="G9" s="24" t="s">
        <v>36</v>
      </c>
      <c r="H9" s="24" t="s">
        <v>36</v>
      </c>
      <c r="I9" s="24" t="s">
        <v>37</v>
      </c>
      <c r="J9" s="24" t="s">
        <v>38</v>
      </c>
      <c r="K9" s="24" t="s">
        <v>39</v>
      </c>
      <c r="L9" s="24" t="s">
        <v>40</v>
      </c>
      <c r="M9" s="24" t="s">
        <v>41</v>
      </c>
      <c r="N9" s="24" t="s">
        <v>42</v>
      </c>
      <c r="O9" s="24" t="s">
        <v>43</v>
      </c>
      <c r="P9" s="24" t="s">
        <v>44</v>
      </c>
      <c r="Q9" s="24" t="s">
        <v>45</v>
      </c>
      <c r="R9" s="24" t="s">
        <v>46</v>
      </c>
      <c r="S9" s="24" t="s">
        <v>44</v>
      </c>
      <c r="T9" s="23" t="s">
        <v>232</v>
      </c>
      <c r="U9" s="24" t="s">
        <v>310</v>
      </c>
      <c r="V9" s="24" t="s">
        <v>47</v>
      </c>
      <c r="W9" s="25">
        <v>40945</v>
      </c>
    </row>
    <row r="10" spans="1:23" ht="72">
      <c r="A10" s="36"/>
      <c r="B10" s="36" t="s">
        <v>276</v>
      </c>
      <c r="C10" s="37" t="s">
        <v>222</v>
      </c>
      <c r="D10" s="5" t="str">
        <f>HYPERLINK("http://www.arborday.org/programs/treeCityUSA/treecities.cfm?chosenstate=Ohio","YES")</f>
        <v>YES</v>
      </c>
      <c r="E10" s="29" t="s">
        <v>367</v>
      </c>
      <c r="F10" s="29" t="s">
        <v>350</v>
      </c>
      <c r="G10" s="29" t="s">
        <v>344</v>
      </c>
      <c r="H10" s="29" t="s">
        <v>345</v>
      </c>
      <c r="I10" s="29" t="s">
        <v>341</v>
      </c>
      <c r="J10" s="29" t="s">
        <v>368</v>
      </c>
      <c r="K10" s="29" t="s">
        <v>346</v>
      </c>
      <c r="L10" s="29" t="s">
        <v>369</v>
      </c>
      <c r="M10" s="29" t="s">
        <v>370</v>
      </c>
      <c r="N10" s="29" t="s">
        <v>371</v>
      </c>
      <c r="O10" s="29" t="s">
        <v>348</v>
      </c>
      <c r="P10" s="29" t="s">
        <v>352</v>
      </c>
      <c r="Q10" s="29" t="s">
        <v>351</v>
      </c>
      <c r="R10" s="29" t="s">
        <v>355</v>
      </c>
      <c r="S10" s="29" t="s">
        <v>356</v>
      </c>
      <c r="T10" s="29" t="s">
        <v>357</v>
      </c>
      <c r="U10" s="29" t="s">
        <v>342</v>
      </c>
      <c r="V10" s="29" t="s">
        <v>343</v>
      </c>
      <c r="W10" s="28">
        <v>40955</v>
      </c>
    </row>
    <row r="11" spans="1:23" ht="48">
      <c r="A11" s="36"/>
      <c r="B11" s="36" t="s">
        <v>276</v>
      </c>
      <c r="C11" s="37" t="s">
        <v>258</v>
      </c>
      <c r="D11" s="5" t="str">
        <f>HYPERLINK("http://www.arborday.org/programs/treeCityUSA/treecities.cfm?chosenstate=Ohio","YES")</f>
        <v>YES</v>
      </c>
      <c r="E11" s="29" t="s">
        <v>372</v>
      </c>
      <c r="F11" s="4" t="s">
        <v>232</v>
      </c>
      <c r="G11" s="29" t="s">
        <v>373</v>
      </c>
      <c r="H11" s="29" t="s">
        <v>374</v>
      </c>
      <c r="I11" s="29" t="s">
        <v>375</v>
      </c>
      <c r="J11" s="29" t="s">
        <v>376</v>
      </c>
      <c r="K11" s="29" t="s">
        <v>363</v>
      </c>
      <c r="L11" s="29" t="s">
        <v>376</v>
      </c>
      <c r="M11" s="29" t="s">
        <v>377</v>
      </c>
      <c r="N11" s="29" t="s">
        <v>378</v>
      </c>
      <c r="O11" s="29" t="s">
        <v>376</v>
      </c>
      <c r="P11" s="29" t="s">
        <v>373</v>
      </c>
      <c r="Q11" s="29" t="s">
        <v>379</v>
      </c>
      <c r="R11" s="4" t="s">
        <v>232</v>
      </c>
      <c r="S11" s="4" t="s">
        <v>232</v>
      </c>
      <c r="T11" s="29" t="s">
        <v>380</v>
      </c>
      <c r="U11" s="29" t="s">
        <v>326</v>
      </c>
      <c r="V11" s="29" t="s">
        <v>381</v>
      </c>
      <c r="W11" s="28">
        <v>40955</v>
      </c>
    </row>
    <row r="12" spans="1:23" ht="60">
      <c r="A12" s="44" t="s">
        <v>648</v>
      </c>
      <c r="B12" s="45" t="s">
        <v>271</v>
      </c>
      <c r="C12" s="45" t="s">
        <v>230</v>
      </c>
      <c r="D12" s="45" t="s">
        <v>232</v>
      </c>
      <c r="E12" s="45" t="s">
        <v>232</v>
      </c>
      <c r="F12" s="48" t="s">
        <v>48</v>
      </c>
      <c r="G12" s="48" t="s">
        <v>49</v>
      </c>
      <c r="H12" s="48" t="s">
        <v>50</v>
      </c>
      <c r="I12" s="48" t="s">
        <v>51</v>
      </c>
      <c r="J12" s="48" t="s">
        <v>52</v>
      </c>
      <c r="K12" s="48" t="s">
        <v>53</v>
      </c>
      <c r="L12" s="48" t="s">
        <v>53</v>
      </c>
      <c r="M12" s="48" t="s">
        <v>54</v>
      </c>
      <c r="N12" s="48" t="s">
        <v>55</v>
      </c>
      <c r="O12" s="24" t="s">
        <v>56</v>
      </c>
      <c r="P12" s="48" t="s">
        <v>57</v>
      </c>
      <c r="Q12" s="48" t="s">
        <v>58</v>
      </c>
      <c r="R12" s="48" t="s">
        <v>59</v>
      </c>
      <c r="S12" s="48" t="s">
        <v>60</v>
      </c>
      <c r="T12" s="48" t="s">
        <v>61</v>
      </c>
      <c r="U12" s="48" t="s">
        <v>318</v>
      </c>
      <c r="V12" s="48" t="s">
        <v>62</v>
      </c>
      <c r="W12" s="71">
        <v>40952</v>
      </c>
    </row>
    <row r="13" spans="1:23" ht="84">
      <c r="A13" s="8" t="s">
        <v>304</v>
      </c>
      <c r="B13" s="4" t="s">
        <v>271</v>
      </c>
      <c r="C13" s="8" t="s">
        <v>311</v>
      </c>
      <c r="D13" s="4" t="s">
        <v>232</v>
      </c>
      <c r="E13" s="4" t="s">
        <v>232</v>
      </c>
      <c r="F13" s="8" t="s">
        <v>531</v>
      </c>
      <c r="G13" s="8" t="s">
        <v>532</v>
      </c>
      <c r="H13" s="8" t="s">
        <v>532</v>
      </c>
      <c r="I13" s="53" t="s">
        <v>508</v>
      </c>
      <c r="J13" s="44" t="s">
        <v>533</v>
      </c>
      <c r="K13" s="44" t="s">
        <v>542</v>
      </c>
      <c r="L13" s="44" t="s">
        <v>541</v>
      </c>
      <c r="M13" s="8" t="s">
        <v>540</v>
      </c>
      <c r="N13" s="44" t="s">
        <v>539</v>
      </c>
      <c r="O13" s="44" t="s">
        <v>534</v>
      </c>
      <c r="P13" s="44" t="s">
        <v>535</v>
      </c>
      <c r="Q13" s="44" t="s">
        <v>536</v>
      </c>
      <c r="R13" s="44" t="s">
        <v>537</v>
      </c>
      <c r="S13" s="44" t="s">
        <v>538</v>
      </c>
      <c r="T13" s="45" t="s">
        <v>232</v>
      </c>
      <c r="U13" s="44" t="s">
        <v>543</v>
      </c>
      <c r="V13" s="44" t="s">
        <v>544</v>
      </c>
      <c r="W13" s="71">
        <v>40973</v>
      </c>
    </row>
    <row r="14" spans="1:23" ht="60">
      <c r="A14" s="36" t="s">
        <v>454</v>
      </c>
      <c r="B14" s="36" t="s">
        <v>455</v>
      </c>
      <c r="C14" s="37" t="s">
        <v>298</v>
      </c>
      <c r="D14" s="59" t="s">
        <v>232</v>
      </c>
      <c r="E14" s="38" t="s">
        <v>232</v>
      </c>
      <c r="F14" s="38" t="s">
        <v>232</v>
      </c>
      <c r="G14" s="39" t="s">
        <v>443</v>
      </c>
      <c r="H14" s="39" t="s">
        <v>444</v>
      </c>
      <c r="I14" s="40" t="s">
        <v>445</v>
      </c>
      <c r="J14" s="38" t="s">
        <v>232</v>
      </c>
      <c r="K14" s="40" t="s">
        <v>446</v>
      </c>
      <c r="L14" s="38" t="s">
        <v>232</v>
      </c>
      <c r="M14" s="38" t="s">
        <v>232</v>
      </c>
      <c r="N14" s="39" t="s">
        <v>447</v>
      </c>
      <c r="O14" s="38" t="s">
        <v>232</v>
      </c>
      <c r="P14" s="40" t="s">
        <v>448</v>
      </c>
      <c r="Q14" s="38" t="s">
        <v>232</v>
      </c>
      <c r="R14" s="38" t="s">
        <v>232</v>
      </c>
      <c r="S14" s="38" t="s">
        <v>232</v>
      </c>
      <c r="T14" s="38" t="s">
        <v>232</v>
      </c>
      <c r="U14" s="40" t="s">
        <v>449</v>
      </c>
      <c r="V14" s="39" t="s">
        <v>447</v>
      </c>
      <c r="W14" s="41">
        <v>40946</v>
      </c>
    </row>
    <row r="15" spans="1:23" ht="48">
      <c r="A15" s="8" t="s">
        <v>316</v>
      </c>
      <c r="B15" s="4" t="s">
        <v>271</v>
      </c>
      <c r="C15" s="4" t="s">
        <v>183</v>
      </c>
      <c r="D15" s="16" t="str">
        <f>HYPERLINK("http://www.arborday.org/programs/treeCityUSA/treecities.cfm?chosenstate=Ohio","YES")</f>
        <v>YES</v>
      </c>
      <c r="E15" s="48" t="s">
        <v>63</v>
      </c>
      <c r="F15" s="48" t="s">
        <v>394</v>
      </c>
      <c r="G15" s="48" t="s">
        <v>64</v>
      </c>
      <c r="H15" s="48" t="s">
        <v>64</v>
      </c>
      <c r="I15" s="48" t="s">
        <v>65</v>
      </c>
      <c r="J15" s="48" t="s">
        <v>66</v>
      </c>
      <c r="K15" s="48" t="s">
        <v>66</v>
      </c>
      <c r="L15" s="48" t="s">
        <v>67</v>
      </c>
      <c r="M15" s="48" t="s">
        <v>68</v>
      </c>
      <c r="N15" s="48" t="s">
        <v>69</v>
      </c>
      <c r="O15" s="48" t="s">
        <v>70</v>
      </c>
      <c r="P15" s="48" t="s">
        <v>71</v>
      </c>
      <c r="Q15" s="48" t="s">
        <v>72</v>
      </c>
      <c r="R15" s="48" t="s">
        <v>73</v>
      </c>
      <c r="S15" s="48" t="s">
        <v>74</v>
      </c>
      <c r="T15" s="45" t="s">
        <v>232</v>
      </c>
      <c r="U15" s="48" t="s">
        <v>75</v>
      </c>
      <c r="V15" s="48" t="s">
        <v>315</v>
      </c>
      <c r="W15" s="71">
        <v>40952</v>
      </c>
    </row>
    <row r="16" spans="1:23" ht="60">
      <c r="A16" s="4" t="s">
        <v>306</v>
      </c>
      <c r="B16" s="4" t="s">
        <v>271</v>
      </c>
      <c r="C16" s="4" t="s">
        <v>289</v>
      </c>
      <c r="D16" s="4" t="s">
        <v>232</v>
      </c>
      <c r="E16" s="4" t="s">
        <v>232</v>
      </c>
      <c r="F16" s="4" t="s">
        <v>232</v>
      </c>
      <c r="G16" s="48" t="s">
        <v>76</v>
      </c>
      <c r="H16" s="48" t="s">
        <v>77</v>
      </c>
      <c r="I16" s="48" t="s">
        <v>78</v>
      </c>
      <c r="J16" s="48" t="s">
        <v>79</v>
      </c>
      <c r="K16" s="48" t="s">
        <v>80</v>
      </c>
      <c r="L16" s="48" t="s">
        <v>81</v>
      </c>
      <c r="M16" s="48" t="s">
        <v>82</v>
      </c>
      <c r="N16" s="48" t="s">
        <v>82</v>
      </c>
      <c r="O16" s="45" t="s">
        <v>232</v>
      </c>
      <c r="P16" s="48" t="s">
        <v>83</v>
      </c>
      <c r="Q16" s="48" t="s">
        <v>84</v>
      </c>
      <c r="R16" s="48" t="s">
        <v>85</v>
      </c>
      <c r="S16" s="48" t="s">
        <v>79</v>
      </c>
      <c r="T16" s="45" t="s">
        <v>232</v>
      </c>
      <c r="U16" s="48" t="s">
        <v>305</v>
      </c>
      <c r="V16" s="48" t="s">
        <v>82</v>
      </c>
      <c r="W16" s="71">
        <v>40952</v>
      </c>
    </row>
    <row r="17" spans="1:23" ht="60">
      <c r="A17" s="36"/>
      <c r="B17" s="36" t="s">
        <v>276</v>
      </c>
      <c r="C17" s="37" t="s">
        <v>172</v>
      </c>
      <c r="D17" s="60" t="s">
        <v>232</v>
      </c>
      <c r="E17" s="36" t="s">
        <v>232</v>
      </c>
      <c r="F17" s="36" t="s">
        <v>232</v>
      </c>
      <c r="G17" s="55" t="s">
        <v>573</v>
      </c>
      <c r="H17" s="55" t="s">
        <v>574</v>
      </c>
      <c r="I17" s="36" t="s">
        <v>232</v>
      </c>
      <c r="J17" s="36" t="s">
        <v>232</v>
      </c>
      <c r="K17" s="36" t="s">
        <v>232</v>
      </c>
      <c r="L17" s="36" t="s">
        <v>232</v>
      </c>
      <c r="M17" s="36" t="s">
        <v>232</v>
      </c>
      <c r="N17" s="55" t="s">
        <v>577</v>
      </c>
      <c r="O17" s="78" t="s">
        <v>232</v>
      </c>
      <c r="P17" s="36" t="s">
        <v>232</v>
      </c>
      <c r="Q17" s="36" t="s">
        <v>232</v>
      </c>
      <c r="R17" s="36" t="s">
        <v>232</v>
      </c>
      <c r="S17" s="36" t="s">
        <v>232</v>
      </c>
      <c r="T17" s="55" t="s">
        <v>576</v>
      </c>
      <c r="U17" s="55" t="s">
        <v>326</v>
      </c>
      <c r="V17" s="55" t="s">
        <v>575</v>
      </c>
      <c r="W17" s="56">
        <v>40977</v>
      </c>
    </row>
    <row r="18" spans="1:23" ht="72">
      <c r="A18" s="8" t="s">
        <v>649</v>
      </c>
      <c r="B18" s="4" t="s">
        <v>271</v>
      </c>
      <c r="C18" s="4" t="s">
        <v>165</v>
      </c>
      <c r="D18" s="5" t="str">
        <f>HYPERLINK("http://www.arborday.org/programs/treeCityUSA/treecities.cfm?chosenstate=Ohio","YES")</f>
        <v>YES</v>
      </c>
      <c r="E18" s="5" t="str">
        <f>HYPERLINK("http://shakeronline.com/index.php?option=com_content&amp;view=article&amp;id=147&amp;Itemid=241","YES")</f>
        <v>YES</v>
      </c>
      <c r="F18" s="6" t="str">
        <f>HYPERLINK("http://www.conwaygreene.com/lpshakerhts/lpext.dll/shakerhts2011/12da/17c7/1923/193e?fn=document-frame.htm&amp;f=templates&amp;2.0","YES, Ch. 123.04 Department of Public Works (Superintendent of Parks and Forestry)")</f>
        <v>YES, Ch. 123.04 Department of Public Works (Superintendent of Parks and Forestry)</v>
      </c>
      <c r="G18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H18" s="6" t="str">
        <f>HYPERLINK("http://www.conwaygreene.com/lpshakerhts/lpext.dll?f=FifLink&amp;t=document-frame.htm&amp;l=query&amp;iid=16df0f57.45c75536.0.0&amp;q=%5BGroup%20%271329.02%27%5D","YES, Ch. 1329.02 Storm Water, Erosion and Sediment Control (General provisions)")</f>
        <v>YES, Ch. 1329.02 Storm Water, Erosion and Sediment Control (General provisions)</v>
      </c>
      <c r="I18" s="6" t="str">
        <f>HYPERLINK("http://www.conwaygreene.com/lpshakerhts/lpext.dll/shakerhts2011/2eb4/3a3e?fn=document-frame.htm&amp;f=templates&amp;2.0","YES, Ch. 747 Trees, Grasses and Weeds")</f>
        <v>YES, Ch. 747 Trees, Grasses and Weeds</v>
      </c>
      <c r="J18" s="6" t="str">
        <f>HYPERLINK("http://www.conwaygreene.com/lpshakerhts/lpext.dll/shakerhts2011/48cc/547f/5677/568c?fn=document-frame.htm&amp;f=templates&amp;2.0","YES, Ch. 1253.04B6b2 Landscaping and Screening Regulations (Landscape plan)")</f>
        <v>YES, Ch. 1253.04B6b2 Landscaping and Screening Regulations (Landscape plan)</v>
      </c>
      <c r="K18" s="6" t="str">
        <f>HYPERLINK("http://www.conwaygreene.com/lpshakerhts/lpext.dll/shakerhts2011/48cc/547f/5677/569e?f=hitlist&amp;q=landscaping&amp;x=Simple&amp;opt=&amp;skc=80000002401FAD821E75781E0000569F00000000000000000000000000000000&amp;c=curr&amp;gh=1&amp;2.0#LPHit1","YES, Ch. 1253.05 Landscaping and Screening Regulations (Selection, installation, and maintenance of plant materials)")</f>
        <v>YES, Ch. 1253.05 Landscaping and Screening Regulations (Selection, installation, and maintenance of plant materials)</v>
      </c>
      <c r="L18" s="6" t="str">
        <f>HYPERLINK("http://www.conwaygreene.com/lpshakerhts/lpext.dll/shakerhts2011/48cc/547f/5677/56b9?fn=document-frame.htm&amp;f=templates&amp;2.0","YES, Ch. 1253.07 Landscaping and Screening Regulations (Right-of-way landscaping)")</f>
        <v>YES, Ch. 1253.07 Landscaping and Screening Regulations (Right-of-way landscaping)</v>
      </c>
      <c r="M18" s="6" t="str">
        <f>HYPERLINK("http://www.conwaygreene.com/lpshakerhts/lpext.dll/shakerhts2011/48cc/547f/5677/56d0?fn=document-frame.htm&amp;f=templates&amp;2.0","YES, Ch. 1253.08 Landscaping and Screening Regulations (Parking lot landscaping)")</f>
        <v>YES, Ch. 1253.08 Landscaping and Screening Regulations (Parking lot landscaping)</v>
      </c>
      <c r="N18" s="6" t="str">
        <f>HYPERLINK("http://www.conwaygreene.com/lpshakerhts/lpext.dll?f=FifLink&amp;t=document-frame.htm&amp;l=query&amp;iid=16df0f57.45c75536.0.0&amp;q=%5BGroup%20%271253.09%27%5D","YES, Ch. 1253.09 Landscaping and Screening Regulations (Landscape buffers and screening)")</f>
        <v>YES, Ch. 1253.09 Landscaping and Screening Regulations (Landscape buffers and screening)</v>
      </c>
      <c r="O18" s="6" t="str">
        <f>HYPERLINK("http://www.conwaygreene.com/lpshakerhts/lpext.dll?f=FifLink&amp;t=document-frame.htm&amp;l=query&amp;iid=16df0f57.45c75536.0.0&amp;q=%5BGroup%20%271253.01%27%5D","YES, Ch. 1253.01 Landscaping and Screening Regulations (Purpose)")</f>
        <v>YES, Ch. 1253.01 Landscaping and Screening Regulations (Purpose)</v>
      </c>
      <c r="P18" s="6" t="str">
        <f>HYPERLINK("http://www.conwaygreene.com/lpshakerhts/lpext.dll?f=FifLink&amp;t=document-frame.htm&amp;l=query&amp;iid=16df0f57.45c75536.0.0&amp;q=%5BGroup%20%27747.01%27%5D","YES, Ch. 747.01a Trees, Grasses, and Weeds (Injury to trees and shrubs)")</f>
        <v>YES, Ch. 747.01a Trees, Grasses, and Weeds (Injury to trees and shrubs)</v>
      </c>
      <c r="Q18" s="44" t="s">
        <v>232</v>
      </c>
      <c r="R18" s="6" t="str">
        <f>HYPERLINK("http://www.conwaygreene.com/lpshakerhts/lpext.dll?f=FifLink&amp;t=document-frame.htm&amp;l=query&amp;iid=16df0f57.45c75536.0.0&amp;q=%5BGroup%20%27747.01%27%5D","YES, Ch. 747.01c&amp;d Trees, Grasses, and Weeds (Injury to trees and shrubs)")</f>
        <v>YES, Ch. 747.01c&amp;d Trees, Grasses, and Weeds (Injury to trees and shrubs)</v>
      </c>
      <c r="S18" s="6" t="str">
        <f>HYPERLINK("http://www.conwaygreene.com/lpshakerhts/lpext.dll/shakerhts2011/48cc/547f/5677/568c?fn=document-frame.htm&amp;f=templates&amp;2.0","YES, Ch. 1253.04B Landscaping and Screening Regulations (Landscape plan)")</f>
        <v>YES, Ch. 1253.04B Landscaping and Screening Regulations (Landscape plan)</v>
      </c>
      <c r="T18" s="44" t="s">
        <v>232</v>
      </c>
      <c r="U18" s="6" t="str">
        <f>HYPERLINK("http://www.conwaygreene.com/lpshakerhts/lpext.dll?f=FifLink&amp;t=document-frame.htm&amp;l=query&amp;iid=16df0f57.45c75536.0.0&amp;q=%5BGroup%20%27741.06%27%5D","YES, Ch. 741.06 Property Offenses (Destruction of trees, shrubs, and crops)")</f>
        <v>YES, Ch. 741.06 Property Offenses (Destruction of trees, shrubs, and crops)</v>
      </c>
      <c r="V18" s="6" t="str">
        <f>HYPERLINK("http://www.conwaygreene.com/lpshakerhts/lpext.dll/shakerhts2011/48cc/547f/5677?f=hitlist&amp;q=landscaping&amp;x=Simple&amp;opt=&amp;skc=80000002401F976E9F45644A0000567800000000000000000000000000000000&amp;c=curr&amp;gh=1&amp;2.0#LPHit1","YES, Ch. 1253 Landscaping and Screening Regulations")</f>
        <v>YES, Ch. 1253 Landscaping and Screening Regulations</v>
      </c>
      <c r="W18" s="65">
        <v>40905</v>
      </c>
    </row>
    <row r="19" spans="1:23" ht="60">
      <c r="A19" s="8" t="s">
        <v>650</v>
      </c>
      <c r="B19" s="4" t="s">
        <v>271</v>
      </c>
      <c r="C19" s="4" t="s">
        <v>216</v>
      </c>
      <c r="D19" s="16" t="str">
        <f>HYPERLINK("http://www.arborday.org/programs/treeCityUSA/treecities.cfm?chosenstate=Ohio","YES")</f>
        <v>YES</v>
      </c>
      <c r="E19" s="44" t="s">
        <v>320</v>
      </c>
      <c r="F19" s="45" t="s">
        <v>232</v>
      </c>
      <c r="G19" s="48" t="s">
        <v>86</v>
      </c>
      <c r="H19" s="48" t="s">
        <v>87</v>
      </c>
      <c r="I19" s="45" t="s">
        <v>232</v>
      </c>
      <c r="J19" s="48" t="s">
        <v>88</v>
      </c>
      <c r="K19" s="45" t="s">
        <v>232</v>
      </c>
      <c r="L19" s="48" t="s">
        <v>88</v>
      </c>
      <c r="M19" s="45" t="s">
        <v>232</v>
      </c>
      <c r="N19" s="48" t="s">
        <v>89</v>
      </c>
      <c r="O19" s="45" t="s">
        <v>232</v>
      </c>
      <c r="P19" s="45" t="s">
        <v>232</v>
      </c>
      <c r="Q19" s="48" t="s">
        <v>90</v>
      </c>
      <c r="R19" s="4" t="s">
        <v>232</v>
      </c>
      <c r="S19" s="45" t="s">
        <v>232</v>
      </c>
      <c r="T19" s="48" t="s">
        <v>91</v>
      </c>
      <c r="U19" s="48" t="s">
        <v>318</v>
      </c>
      <c r="V19" s="29" t="s">
        <v>410</v>
      </c>
      <c r="W19" s="71">
        <v>40952</v>
      </c>
    </row>
    <row r="20" spans="1:23" ht="72">
      <c r="A20" s="36"/>
      <c r="B20" s="36" t="s">
        <v>593</v>
      </c>
      <c r="C20" s="37" t="s">
        <v>225</v>
      </c>
      <c r="D20" s="33" t="s">
        <v>232</v>
      </c>
      <c r="E20" s="55" t="s">
        <v>594</v>
      </c>
      <c r="F20" s="36" t="s">
        <v>232</v>
      </c>
      <c r="G20" s="55" t="s">
        <v>595</v>
      </c>
      <c r="H20" s="55" t="s">
        <v>596</v>
      </c>
      <c r="I20" s="36" t="s">
        <v>232</v>
      </c>
      <c r="J20" s="55" t="s">
        <v>382</v>
      </c>
      <c r="K20" s="55" t="s">
        <v>383</v>
      </c>
      <c r="L20" s="55" t="s">
        <v>384</v>
      </c>
      <c r="M20" s="55" t="s">
        <v>598</v>
      </c>
      <c r="N20" s="55" t="s">
        <v>599</v>
      </c>
      <c r="O20" s="55" t="s">
        <v>385</v>
      </c>
      <c r="P20" s="36" t="s">
        <v>232</v>
      </c>
      <c r="Q20" s="36" t="s">
        <v>232</v>
      </c>
      <c r="R20" s="36" t="s">
        <v>232</v>
      </c>
      <c r="S20" s="36" t="s">
        <v>232</v>
      </c>
      <c r="T20" s="36" t="s">
        <v>232</v>
      </c>
      <c r="U20" s="55" t="s">
        <v>305</v>
      </c>
      <c r="V20" s="55" t="s">
        <v>597</v>
      </c>
      <c r="W20" s="56">
        <v>40980</v>
      </c>
    </row>
    <row r="21" spans="1:23" ht="84">
      <c r="A21" s="8"/>
      <c r="B21" s="4" t="s">
        <v>276</v>
      </c>
      <c r="C21" s="4" t="s">
        <v>219</v>
      </c>
      <c r="D21" s="5" t="str">
        <f>HYPERLINK("http://www.arborday.org/programs/treeCityUSA/treecities.cfm?chosenstate=Ohio","YES")</f>
        <v>YES</v>
      </c>
      <c r="E21" s="29" t="s">
        <v>492</v>
      </c>
      <c r="F21" s="29" t="s">
        <v>491</v>
      </c>
      <c r="G21" s="29" t="s">
        <v>498</v>
      </c>
      <c r="H21" s="29" t="s">
        <v>498</v>
      </c>
      <c r="I21" s="29" t="s">
        <v>493</v>
      </c>
      <c r="J21" s="29" t="s">
        <v>497</v>
      </c>
      <c r="K21" s="29" t="s">
        <v>494</v>
      </c>
      <c r="L21" s="29" t="s">
        <v>495</v>
      </c>
      <c r="M21" s="29" t="s">
        <v>496</v>
      </c>
      <c r="N21" s="29" t="s">
        <v>499</v>
      </c>
      <c r="O21" s="29" t="s">
        <v>500</v>
      </c>
      <c r="P21" s="29" t="s">
        <v>501</v>
      </c>
      <c r="Q21" s="29" t="s">
        <v>502</v>
      </c>
      <c r="R21" s="29" t="s">
        <v>503</v>
      </c>
      <c r="S21" s="29" t="s">
        <v>501</v>
      </c>
      <c r="T21" s="29" t="s">
        <v>504</v>
      </c>
      <c r="U21" s="29" t="s">
        <v>323</v>
      </c>
      <c r="V21" s="29" t="s">
        <v>505</v>
      </c>
      <c r="W21" s="28">
        <v>40968</v>
      </c>
    </row>
    <row r="22" spans="1:23" ht="84">
      <c r="A22" s="8"/>
      <c r="B22" s="4" t="s">
        <v>276</v>
      </c>
      <c r="C22" s="4" t="s">
        <v>295</v>
      </c>
      <c r="D22" s="4" t="s">
        <v>232</v>
      </c>
      <c r="E22" s="4" t="s">
        <v>232</v>
      </c>
      <c r="F22" s="4" t="s">
        <v>232</v>
      </c>
      <c r="G22" s="29" t="s">
        <v>477</v>
      </c>
      <c r="H22" s="29" t="s">
        <v>478</v>
      </c>
      <c r="I22" s="4" t="s">
        <v>232</v>
      </c>
      <c r="J22" s="4" t="s">
        <v>232</v>
      </c>
      <c r="K22" s="4" t="s">
        <v>232</v>
      </c>
      <c r="L22" s="4" t="s">
        <v>232</v>
      </c>
      <c r="M22" s="29" t="s">
        <v>480</v>
      </c>
      <c r="N22" s="29" t="s">
        <v>481</v>
      </c>
      <c r="O22" s="4" t="s">
        <v>232</v>
      </c>
      <c r="P22" s="4" t="s">
        <v>232</v>
      </c>
      <c r="Q22" s="4" t="s">
        <v>232</v>
      </c>
      <c r="R22" s="29" t="s">
        <v>482</v>
      </c>
      <c r="S22" s="4" t="s">
        <v>232</v>
      </c>
      <c r="T22" s="29" t="s">
        <v>479</v>
      </c>
      <c r="U22" s="4" t="s">
        <v>232</v>
      </c>
      <c r="V22" s="4" t="s">
        <v>232</v>
      </c>
      <c r="W22" s="28">
        <v>40963</v>
      </c>
    </row>
    <row r="23" spans="1:23" ht="48">
      <c r="A23" s="8" t="s">
        <v>651</v>
      </c>
      <c r="B23" s="4" t="s">
        <v>271</v>
      </c>
      <c r="C23" s="4" t="s">
        <v>210</v>
      </c>
      <c r="D23" s="16" t="str">
        <f>HYPERLINK("http://www.arborday.org/programs/treeCityUSA/treecities.cfm?chosenstate=Ohio","YES")</f>
        <v>YES</v>
      </c>
      <c r="E23" s="45" t="s">
        <v>232</v>
      </c>
      <c r="F23" s="45" t="s">
        <v>232</v>
      </c>
      <c r="G23" s="45" t="s">
        <v>232</v>
      </c>
      <c r="H23" s="45" t="s">
        <v>232</v>
      </c>
      <c r="I23" s="45" t="s">
        <v>232</v>
      </c>
      <c r="J23" s="48" t="s">
        <v>92</v>
      </c>
      <c r="K23" s="45" t="s">
        <v>232</v>
      </c>
      <c r="L23" s="48" t="s">
        <v>93</v>
      </c>
      <c r="M23" s="48" t="s">
        <v>94</v>
      </c>
      <c r="N23" s="48" t="s">
        <v>95</v>
      </c>
      <c r="O23" s="48" t="s">
        <v>93</v>
      </c>
      <c r="P23" s="48" t="s">
        <v>96</v>
      </c>
      <c r="Q23" s="45" t="s">
        <v>232</v>
      </c>
      <c r="R23" s="45" t="s">
        <v>232</v>
      </c>
      <c r="S23" s="4" t="s">
        <v>232</v>
      </c>
      <c r="T23" s="48" t="s">
        <v>319</v>
      </c>
      <c r="U23" s="48" t="s">
        <v>318</v>
      </c>
      <c r="V23" s="48" t="s">
        <v>97</v>
      </c>
      <c r="W23" s="71">
        <v>40953</v>
      </c>
    </row>
    <row r="24" spans="1:23" ht="72">
      <c r="A24" s="8" t="s">
        <v>317</v>
      </c>
      <c r="B24" s="4" t="s">
        <v>271</v>
      </c>
      <c r="C24" s="4" t="s">
        <v>163</v>
      </c>
      <c r="D24" s="4" t="s">
        <v>232</v>
      </c>
      <c r="E24" s="4" t="s">
        <v>232</v>
      </c>
      <c r="F24" s="48" t="s">
        <v>98</v>
      </c>
      <c r="G24" s="48" t="s">
        <v>99</v>
      </c>
      <c r="H24" s="48" t="s">
        <v>100</v>
      </c>
      <c r="I24" s="48" t="s">
        <v>508</v>
      </c>
      <c r="J24" s="48" t="s">
        <v>101</v>
      </c>
      <c r="K24" s="45" t="s">
        <v>232</v>
      </c>
      <c r="L24" s="48" t="s">
        <v>102</v>
      </c>
      <c r="M24" s="48" t="s">
        <v>321</v>
      </c>
      <c r="N24" s="72" t="s">
        <v>103</v>
      </c>
      <c r="O24" s="48" t="s">
        <v>102</v>
      </c>
      <c r="P24" s="48" t="s">
        <v>104</v>
      </c>
      <c r="Q24" s="48" t="s">
        <v>105</v>
      </c>
      <c r="R24" s="45" t="s">
        <v>232</v>
      </c>
      <c r="S24" s="48" t="s">
        <v>106</v>
      </c>
      <c r="T24" s="48" t="s">
        <v>107</v>
      </c>
      <c r="U24" s="48" t="s">
        <v>322</v>
      </c>
      <c r="V24" s="48" t="s">
        <v>108</v>
      </c>
      <c r="W24" s="71">
        <v>40953</v>
      </c>
    </row>
    <row r="25" spans="1:23" ht="72">
      <c r="A25" s="8" t="s">
        <v>652</v>
      </c>
      <c r="B25" s="4" t="s">
        <v>271</v>
      </c>
      <c r="C25" s="4" t="s">
        <v>136</v>
      </c>
      <c r="D25" s="4" t="s">
        <v>232</v>
      </c>
      <c r="E25" s="4" t="s">
        <v>232</v>
      </c>
      <c r="F25" s="4" t="s">
        <v>232</v>
      </c>
      <c r="G25" s="48" t="s">
        <v>109</v>
      </c>
      <c r="H25" s="48" t="s">
        <v>110</v>
      </c>
      <c r="I25" s="48" t="s">
        <v>111</v>
      </c>
      <c r="J25" s="48" t="s">
        <v>112</v>
      </c>
      <c r="K25" s="45" t="s">
        <v>232</v>
      </c>
      <c r="L25" s="48" t="s">
        <v>113</v>
      </c>
      <c r="M25" s="48" t="s">
        <v>114</v>
      </c>
      <c r="N25" s="48" t="s">
        <v>114</v>
      </c>
      <c r="O25" s="48" t="s">
        <v>115</v>
      </c>
      <c r="P25" s="48" t="s">
        <v>116</v>
      </c>
      <c r="Q25" s="48" t="s">
        <v>117</v>
      </c>
      <c r="R25" s="48" t="s">
        <v>118</v>
      </c>
      <c r="S25" s="45" t="s">
        <v>232</v>
      </c>
      <c r="T25" s="48" t="s">
        <v>119</v>
      </c>
      <c r="U25" s="48" t="s">
        <v>326</v>
      </c>
      <c r="V25" s="48" t="s">
        <v>114</v>
      </c>
      <c r="W25" s="71">
        <v>40953</v>
      </c>
    </row>
  </sheetData>
  <sheetProtection/>
  <hyperlinks>
    <hyperlink ref="E10" r:id="rId1" display="http://www.amlegal.com/nxt/gateway.dll/Ohio/hudson_oh/parttwo-administrationcode/titleeight-boardsandcommissions/chapter276treecommission?f=templates$fn=default.htm$3.0$vid=amlegal:hudson_oh"/>
    <hyperlink ref="I10" r:id="rId2" display="YES, Ch. 1014"/>
    <hyperlink ref="U10" r:id="rId3" display="YES, Ch. 642.06"/>
    <hyperlink ref="V10" r:id="rId4" display="YES, Ch. 1207.01c2E"/>
    <hyperlink ref="G10" r:id="rId5" display="YES, Ch. 1207.03e1"/>
    <hyperlink ref="H10" r:id="rId6" display="YES, Ch. 1207.03e1"/>
    <hyperlink ref="K10" r:id="rId7" display="YES, Ch. 1207.02 Schedule A"/>
    <hyperlink ref="O10" r:id="rId8" display="YES, Ch. 1014.05"/>
    <hyperlink ref="F10" r:id="rId9" display="YES, Ch. 1014.02"/>
    <hyperlink ref="Q10" r:id="rId10" display="YES, Ch. 1014.08"/>
    <hyperlink ref="P10" r:id="rId11" display="YES, Ch. 1014.07a"/>
    <hyperlink ref="R10" r:id="rId12" display="YES, Ch. 1207.02 Schedule A"/>
    <hyperlink ref="S10" r:id="rId13" display="YES, Ch. 1207.02 Schedule A"/>
    <hyperlink ref="T10" r:id="rId14" display="YES, Ch. 1420.04"/>
    <hyperlink ref="E11" r:id="rId15" display="http://www.conwaygreene.com/Macedonia/lpext.dll/Macedonia/4c3/697/73f?f=hitlist&amp;q=141&amp;x=Simple&amp;opt=&amp;skc=80000002401DCBE041BEA04A00000740&amp;c=curr&amp;gh=1&amp;2.0#LPHit1"/>
    <hyperlink ref="U11" r:id="rId16" display="http://www.conwaygreene.com/Macedonia/lpext.dll/Macedonia/1aba/25ed/2653?f=hitlist&amp;q=541.06&amp;x=Simple&amp;opt=&amp;skc=80000002401DFCCE2E46DF3E00002654&amp;c=curr&amp;gh=1&amp;2.0#LPHit1"/>
    <hyperlink ref="K11" r:id="rId17" display="YES, Ch. 909.01"/>
    <hyperlink ref="Q11" r:id="rId18" display="http://www.conwaygreene.com/Macedonia/lpext.dll/Macedonia/2e15/2e2a/2e6c/2e97?f=hitlist&amp;q=909.03&amp;x=Simple&amp;opt=&amp;skc=80000002401DCCC199201E5A00002E98&amp;c=curr&amp;gh=1&amp;2.0#LPHit1"/>
    <hyperlink ref="G11" r:id="rId19" display="http://www.conwaygreene.com/Macedonia/lpext.dll/Macedonia/2e15/2ee7/30a1/3106?fn=document-frame.htm&amp;f=templates&amp;2.0"/>
    <hyperlink ref="H11" r:id="rId20" display="http://www.conwaygreene.com/Macedonia/lpext.dll/Macedonia/2e15/2ee7/30a1/3106?fn=document-frame.htm&amp;f=templates&amp;2.0"/>
    <hyperlink ref="I11" r:id="rId21" display="http://www.conwaygreene.com/Macedonia/lpext.dll/Macedonia/2e15/2e2a/2e6c?fn=document-frame.htm&amp;f=templates&amp;2.0"/>
    <hyperlink ref="M11" r:id="rId22" display="http://www.conwaygreene.com/Macedonia/lpext.dll?f=FifLink&amp;t=document-frame.htm&amp;l=query&amp;iid=7e21c2c5.4488b781.0.0&amp;q=%5BGroup%20%271172.02%27%5D"/>
    <hyperlink ref="N11" r:id="rId23" display="http://www.conwaygreene.com/Macedonia/lpext.dll?f=FifLink&amp;t=document-frame.htm&amp;l=query&amp;iid=7e21c2c5.4488b781.0.0&amp;q=%5BGroup%20%271171.11%27%5D"/>
    <hyperlink ref="V11" r:id="rId24" display="http://www.conwaygreene.com/Macedonia/lpext.dll?f=FifLink&amp;t=document-frame.htm&amp;l=query&amp;iid=7e21c2c5.4488b781.0.0&amp;q=%5BGroup%20%271172.02%27%5D"/>
    <hyperlink ref="J11" r:id="rId25" display="http://www.conwaygreene.com/Macedonia/lpext.dll?f=FifLink&amp;t=document-frame.htm&amp;l=query&amp;iid=7e21c2c5.4488b781.0.0&amp;q=%5BGroup%20%271121.11%27%5D"/>
    <hyperlink ref="T11" r:id="rId26" display="http://www.conwaygreene.com/Macedonia/lpext.dll/Macedonia/3298/32bb/3439/3479?f=hitlist&amp;q=1121.04&amp;x=Simple&amp;opt=&amp;skc=80000002401B9FD1EF6667900000347A&amp;c=curr&amp;gh=1&amp;2.0#LPHit1"/>
    <hyperlink ref="G22" r:id="rId27" display="YES, Zoning Resolutions Ch. 22.3c"/>
    <hyperlink ref="H22" r:id="rId28" display="YES, Zoning Resolutions Ch. 22.3c"/>
    <hyperlink ref="T22" r:id="rId29" display="YES, Zoning Resolution Ch, 17.14"/>
    <hyperlink ref="M22" r:id="rId30" display="YES, Zoning Resolutions Ch. 13.13c"/>
    <hyperlink ref="N22" r:id="rId31" display="YES, Zoning Resolutions Ch. 13.13c"/>
    <hyperlink ref="R22" r:id="rId32" display="YES, Zoning Resolutions Ch. 16.15g"/>
    <hyperlink ref="E21" r:id="rId33" display="http://www.conwaygreene.com/Twinsburg/lpext.dll?f=FifLink&amp;t=document-frame.htm&amp;l=jump&amp;iid=381a56a1.5deaad5e.0.0&amp;nid=979#JD_92904"/>
    <hyperlink ref="F21" r:id="rId34" display="MENTIONED, Ch. 149.09b"/>
    <hyperlink ref="J21" r:id="rId35" display="YES, Ch. 1347.05"/>
    <hyperlink ref="I21" r:id="rId36" display="YES, Ch. 929"/>
    <hyperlink ref="K21" r:id="rId37" display="YES, Ch. 929.06"/>
    <hyperlink ref="L21" r:id="rId38" display="YES, Ch. 929.07"/>
    <hyperlink ref="G21" r:id="rId39" display="YES, Ch. 1343.09"/>
    <hyperlink ref="H21" r:id="rId40" display="YES, Ch. 1343.09"/>
    <hyperlink ref="M21" r:id="rId41" display="YES, Ch. 1347.05a3"/>
    <hyperlink ref="N21" r:id="rId42" display="MENTIONED, Ch. 1347.01"/>
    <hyperlink ref="O21" r:id="rId43" display="YES, Ch. 929.04"/>
    <hyperlink ref="P21" r:id="rId44" display="YES, Ch. 929.12"/>
    <hyperlink ref="Q21" r:id="rId45" display="YES, Ch. 929.15"/>
    <hyperlink ref="R21" r:id="rId46" display="YES, Ch. 929.16"/>
    <hyperlink ref="S21" r:id="rId47" display="YES, Ch. 929.12"/>
    <hyperlink ref="T21" r:id="rId48" display="QUASI, Ch. 735.05"/>
    <hyperlink ref="U21" r:id="rId49" display="YES, Ch. 541.06"/>
    <hyperlink ref="V21" r:id="rId50" display="YES, Ch. 1341.04e"/>
    <hyperlink ref="G17" r:id="rId51" display="YES, Ch. 1345.05c"/>
    <hyperlink ref="H17" r:id="rId52" display="YES, Ch. 1345.05c"/>
    <hyperlink ref="U17" r:id="rId53" display="YES, CH. 541.06"/>
    <hyperlink ref="V17" r:id="rId54" display="YES, Ch. 720"/>
    <hyperlink ref="T17" r:id="rId55" display="YES, Ch. 1347.06a4"/>
    <hyperlink ref="N17" r:id="rId56" display="QUASI, Ch. 723.10i"/>
    <hyperlink ref="E2" r:id="rId57" display="955.03"/>
    <hyperlink ref="F2" r:id="rId58" display="YES, Roster of Officials"/>
    <hyperlink ref="G2" r:id="rId59" display="YES, Ch. 1157.01"/>
    <hyperlink ref="H2" r:id="rId60" display="YES, CH. 1157.02"/>
    <hyperlink ref="I2" r:id="rId61" display="YES, Ch. 955"/>
    <hyperlink ref="L2" r:id="rId62" display="YES, Ch. 955.10"/>
    <hyperlink ref="O2" r:id="rId63" display="YES, Ch. 955.08"/>
    <hyperlink ref="M2" r:id="rId64" display="YES, Ch. 1115.05a1"/>
    <hyperlink ref="J2" r:id="rId65" display="YES, Ch. 1115.05a1"/>
    <hyperlink ref="P2" r:id="rId66" display="YES, Ch. 955.15"/>
    <hyperlink ref="S2" r:id="rId67" display="YES, Ch. 955.15"/>
    <hyperlink ref="V2" r:id="rId68" display="YES, Ch. 1115"/>
    <hyperlink ref="R2" r:id="rId69" display="YES, Ch. 955.21"/>
    <hyperlink ref="U2" r:id="rId70" display="YES, Ch. 642.06"/>
    <hyperlink ref="N2" r:id="rId71" display="YES, Ch. 1115.05a1"/>
    <hyperlink ref="K2" r:id="rId72" display="YES, Ch. 955.09"/>
    <hyperlink ref="E20" r:id="rId73" display="QUASI, Ch. 1151.29"/>
    <hyperlink ref="G20" r:id="rId74" display="YES, Ch. 1191.10"/>
    <hyperlink ref="H20" r:id="rId75" display="http://www.conwaygreene.com/streetsboro/lpext.dll/Streetsboro/32d7/4720/4728/480b?fn=document-frame.htm&amp;f=templates&amp;2.0"/>
    <hyperlink ref="V20" r:id="rId76" display="VARIOUS, Part 11, Title 5"/>
    <hyperlink ref="O20" r:id="rId77" display="YES, Ch. 1183.05b5"/>
    <hyperlink ref="U20" r:id="rId78" display="YES, Ch. 541.06"/>
    <hyperlink ref="K20" r:id="rId79" display="YES, Ch. 1183.05b5"/>
    <hyperlink ref="J20" r:id="rId80" display="YES, Ch. 1183.05b5"/>
    <hyperlink ref="L20" r:id="rId81" display="YES, Ch. 1183.05b5"/>
    <hyperlink ref="M20" r:id="rId82" display="http://www.conwaygreene.com/streetsboro/lpext.dll/Streetsboro/32d7/3cb5/3d91/3e3c?f=hitlist&amp;q=1152.12&amp;x=Simple&amp;opt=&amp;skc=80000002402C0356633A79D200003E3D00000000&amp;c=curr&amp;gh=1&amp;2.0#LPHit1"/>
    <hyperlink ref="N20" r:id="rId83" display="YES, Ch. 1147.03c3A"/>
    <hyperlink ref="J10" r:id="rId84" display="http://www.amlegal.com/nxt/gateway.dll/Ohio/hudson_oh/parttwelve-planningandzoningcode/chapter1207zoningdevelopmentandsiteplans?f=templates$fn=default.htm$3.0$vid=amlegal:hudson_oh"/>
    <hyperlink ref="L10" r:id="rId85" display="http://www.amlegal.com/nxt/gateway.dll/Ohio/hudson_oh/parttwelve-planningandzoningcode/chapter1207zoningdevelopmentandsiteplans?f=templates$fn=default.htm$3.0$vid=amlegal:hudson_oh"/>
    <hyperlink ref="M10" r:id="rId86" display="http://www.amlegal.com/nxt/gateway.dll/Ohio/hudson_oh/parttwelve-planningandzoningcode/chapter1207zoningdevelopmentandsiteplans?f=templates$fn=default.htm$3.0$vid=amlegal:hudson_oh"/>
    <hyperlink ref="N10" r:id="rId87" display="http://www.amlegal.com/nxt/gateway.dll/Ohio/hudson_oh/parttwelve-planningandzoningcode/chapter1207zoningdevelopmentandsiteplans?f=templates$fn=default.htm$3.0$vid=amlegal:hudson_oh"/>
    <hyperlink ref="L11" r:id="rId88" display="http://www.conwaygreene.com/Macedonia/lpext.dll?f=FifLink&amp;t=document-frame.htm&amp;l=query&amp;iid=7e21c2c5.4488b781.0.0&amp;q=%5BGroup%20%271121.11%27%5D"/>
    <hyperlink ref="O11" r:id="rId89" display="http://www.conwaygreene.com/Macedonia/lpext.dll?f=FifLink&amp;t=document-frame.htm&amp;l=query&amp;iid=7e21c2c5.4488b781.0.0&amp;q=%5BGroup%20%271121.11%27%5D"/>
    <hyperlink ref="P11" r:id="rId90" display="http://www.conwaygreene.com/Macedonia/lpext.dll/Macedonia/2e15/2ee7/30a1/3106?fn=document-frame.htm&amp;f=templates&amp;2.0"/>
    <hyperlink ref="D5" r:id="rId91" display="YES"/>
    <hyperlink ref="D6" r:id="rId92" display="YES"/>
    <hyperlink ref="E5" r:id="rId93" display="YES, Ch. 905.02b"/>
    <hyperlink ref="F5" r:id="rId94" display="YES, Ch. 905.02b"/>
    <hyperlink ref="G5" r:id="rId95" display="YES, Ch. 1345.08b13"/>
    <hyperlink ref="H5" r:id="rId96" display="YES, Ch. 1345.08b13"/>
    <hyperlink ref="I5" r:id="rId97" display="YES, Ch. 905"/>
    <hyperlink ref="R5" r:id="rId98" display="YES, Ch. 905.05"/>
    <hyperlink ref="P5" r:id="rId99" display="YES, Ch. 905.12"/>
    <hyperlink ref="S5" r:id="rId100" display="YES, Ch. 905.08"/>
    <hyperlink ref="Q5" r:id="rId101" display="YES, Ch. 905.14"/>
    <hyperlink ref="U5" r:id="rId102" display="YES, Ch. 541.06"/>
    <hyperlink ref="V5" r:id="rId103" display="YES, Ch. 1305.04a"/>
    <hyperlink ref="J5" r:id="rId104" display="YES, Ch. 1925.08b"/>
    <hyperlink ref="L5" r:id="rId105" display="YES, Ch. 905.20"/>
    <hyperlink ref="M5" r:id="rId106" display="YES, Ch. 1939.08a"/>
    <hyperlink ref="O5" r:id="rId107" display="YES, Ch. 905.02b"/>
    <hyperlink ref="N5" r:id="rId108" display="VARIOUS, Part 19, Title 7"/>
    <hyperlink ref="O6" r:id="rId109" display="YES, Ch. 909.03"/>
    <hyperlink ref="P6" r:id="rId110" display="YES, Ch. 909.13"/>
    <hyperlink ref="E6" r:id="rId111" display="YES, Ch. 909.20"/>
    <hyperlink ref="Q6" r:id="rId112" display="YES, Ch. 909.23"/>
    <hyperlink ref="R6" r:id="rId113" display="YES, Ch. 909.08"/>
    <hyperlink ref="S6" r:id="rId114" display="YES, Ch. 909.16"/>
    <hyperlink ref="I6" r:id="rId115" display="YES, Ch. 909"/>
    <hyperlink ref="J6" r:id="rId116" display="YES, Ch. 909.05"/>
    <hyperlink ref="M6" r:id="rId117" display="YES, Ch. 1163.03d"/>
    <hyperlink ref="N6" r:id="rId118" display="http://www.conwaygreene.com/bdhts/lpext.dll?f=FifLink&amp;t=document-frame.htm&amp;l=jump&amp;iid=17ba9aae.f510dd7.0.0&amp;nid=d8b - JD_parteleven-titlenine"/>
    <hyperlink ref="L6" r:id="rId119" display="YES, Ch. 909.05"/>
    <hyperlink ref="G6" r:id="rId120" display="YES, Ch. 1315.08c3"/>
    <hyperlink ref="H6" r:id="rId121" display="YES, Ch. 1315.08c3"/>
    <hyperlink ref="F6" r:id="rId122" display="YES, Ch. 909.02"/>
    <hyperlink ref="U6" r:id="rId123" display="YES, Ch. 541.06"/>
    <hyperlink ref="V6" r:id="rId124" display="YES, Ch. 1325"/>
    <hyperlink ref="I9" r:id="rId125" display="YES, Ch. 909"/>
    <hyperlink ref="L9" r:id="rId126" display="YES, Ch.901.04"/>
    <hyperlink ref="R9" r:id="rId127" display="YES, Ch. 905.19"/>
    <hyperlink ref="E9" r:id="rId128" display="YES, Ch. 905"/>
    <hyperlink ref="G9" r:id="rId129" display="YES, Ch. 1357.08"/>
    <hyperlink ref="H9" r:id="rId130" display="YES, Ch. 1357.08"/>
    <hyperlink ref="K9" r:id="rId131" display="YES, Ch. 913"/>
    <hyperlink ref="P9" r:id="rId132" display="YES, Ch. 909.08"/>
    <hyperlink ref="F9" r:id="rId133" display="YES, Ch. 909.01h"/>
    <hyperlink ref="J9" r:id="rId134" display="YES, Ch. 905.07"/>
    <hyperlink ref="V9" r:id="rId135" display="http://www.conwaygreene.com/HighlandHills/lpext.dll?f=FifLink&amp;t=document-frame.htm&amp;l=jump&amp;iid=5a69e7ce.2c5ceba4.0.0&amp;nid=a73 - JD_113102"/>
    <hyperlink ref="U9" r:id="rId136" display="YES, Ch. 541.06"/>
    <hyperlink ref="S9" r:id="rId137" display="YES, Ch. 909.08"/>
    <hyperlink ref="Q9" r:id="rId138" display="YES, Ch. 905.14"/>
    <hyperlink ref="N9" r:id="rId139" display="http://www.conwaygreene.com/HighlandHills/lpext.dll?f=FifLink&amp;t=document-frame.htm&amp;l=jump&amp;iid=5a69e7ce.2c5ceba4.0.0&amp;nid=a49 - JD_113105"/>
    <hyperlink ref="O9" r:id="rId140" display="http://www.conwaygreene.com/HighlandHills/lpext.dll?f=FifLink&amp;t=document-frame.htm&amp;l=jump&amp;iid=5a69e7ce.2c5ceba4.0.0&amp;nid=a49 - JD_113105"/>
    <hyperlink ref="M9" r:id="rId141" display="YES, Ch. 1119.12"/>
    <hyperlink ref="U8" r:id="rId142" display="YES, Ch. 541.06"/>
    <hyperlink ref="O8" r:id="rId143" display="YES, Ch. 1172.12"/>
    <hyperlink ref="V8" r:id="rId144" display="YES, Ch. 1310"/>
    <hyperlink ref="J8" r:id="rId145" display="YES, Ch. 1172.12"/>
    <hyperlink ref="H8" r:id="rId146" display="QUASI, Ch. 1172.02"/>
    <hyperlink ref="L8" r:id="rId147" display="YES, Ch. 1172.12"/>
    <hyperlink ref="M8" r:id="rId148" display="YES, Ch. 1139.03i2"/>
    <hyperlink ref="P12" r:id="rId149" display="YES. Ch. 1028.10"/>
    <hyperlink ref="F12" r:id="rId150" display="YES, Ch. 1028.02"/>
    <hyperlink ref="R12" r:id="rId151" display="YES, Ch. 1028.05"/>
    <hyperlink ref="S12" r:id="rId152" display="YES, Ch. 1028.07"/>
    <hyperlink ref="O12" r:id="rId153" display="YES, Ch. 1294.13"/>
    <hyperlink ref="N12" r:id="rId154" display="YES, 1294.07B"/>
    <hyperlink ref="V12" r:id="rId155" display="YES, Ch. 1294.11"/>
    <hyperlink ref="U12" r:id="rId156" display="YES, Ch. 642.06"/>
    <hyperlink ref="T12" r:id="rId157" display="YES, Ch. 884.01"/>
    <hyperlink ref="Q12" r:id="rId158" display="YES, Ch. 1028.08"/>
    <hyperlink ref="G12" r:id="rId159" display="YES, Ch. 1224.09a1A"/>
    <hyperlink ref="H12" r:id="rId160" display="YES, Ch. 1224.08"/>
    <hyperlink ref="I12" r:id="rId161" display="YES, Ch. 1028"/>
    <hyperlink ref="J12" r:id="rId162" display="YES&lt; Ch. 1028.14f"/>
    <hyperlink ref="K12" r:id="rId163" display="YES, Ch. 1028.04"/>
    <hyperlink ref="M12" r:id="rId164" display="YES, Ch. 1294.11"/>
    <hyperlink ref="L12" r:id="rId165" display="YES, Ch. 1028.04"/>
    <hyperlink ref="I15" r:id="rId166" display="YES, Ch. 931"/>
    <hyperlink ref="U15" r:id="rId167" display="YES, Ch. 541.06"/>
    <hyperlink ref="L15" r:id="rId168" display="YES, Ch. 931.08b"/>
    <hyperlink ref="O15" r:id="rId169" display="YES, Ch. 931.08b"/>
    <hyperlink ref="K15" r:id="rId170" display="YES, Ch. 931.06"/>
    <hyperlink ref="J15" r:id="rId171" display="YES, Ch. 931.06"/>
    <hyperlink ref="R15" r:id="rId172" display="YES, Ch. 931.05"/>
    <hyperlink ref="E15" r:id="rId173" display="YES, ART. X, Sec. 10.02"/>
    <hyperlink ref="F15" r:id="rId174" display="QUASI, Ch, 1031"/>
    <hyperlink ref="H15" r:id="rId175" display="DEFINED, Ch. 1192.02"/>
    <hyperlink ref="G15" r:id="rId176" display="DEFINED, Ch. 1192.02"/>
    <hyperlink ref="M15" r:id="rId177" display="YES, Ch. 931.05"/>
    <hyperlink ref="N15" r:id="rId178" display="YES, Ch. 1169.09b3"/>
    <hyperlink ref="P15" r:id="rId179" display="YES, Ch. 931.03e"/>
    <hyperlink ref="Q15" r:id="rId180" display="YES, Ch. 931.04g"/>
    <hyperlink ref="S15" r:id="rId181" display="YES, Ch. 931.05a5"/>
    <hyperlink ref="V15" r:id="rId182" display="YES, Ch. 1305.20a"/>
    <hyperlink ref="I16" r:id="rId183" display="YES, Ch. 1375"/>
    <hyperlink ref="L16" r:id="rId184" display="YES, Ch. 1375.17"/>
    <hyperlink ref="S16" r:id="rId185" display="YES, Ch. 1375.14"/>
    <hyperlink ref="H16" r:id="rId186" display="YES, Ch. 1176.05d4"/>
    <hyperlink ref="G16" r:id="rId187" display="YES, Ch. 1176.05d4"/>
    <hyperlink ref="J16" r:id="rId188" display="YES, Ch. 1375.14"/>
    <hyperlink ref="K16" r:id="rId189" display="YES, Ch. 1375, Appx. A"/>
    <hyperlink ref="M16" r:id="rId190" display="VARIOUS, Title 5"/>
    <hyperlink ref="N16" r:id="rId191" display="VARIOUS, Title 5"/>
    <hyperlink ref="V16" r:id="rId192" display="VARIOUS, Title 5"/>
    <hyperlink ref="U16" r:id="rId193" display="YES, Ch. 541.06"/>
    <hyperlink ref="R16" r:id="rId194" display="YES, Ch. 1375.12"/>
    <hyperlink ref="P16" r:id="rId195" display="YES, Ch. 1375.03 (3)"/>
    <hyperlink ref="Q16" r:id="rId196" display="YES, Ch. 1375.03 (3)"/>
    <hyperlink ref="L19" r:id="rId197" display="YES, Ch. 1250.05"/>
    <hyperlink ref="T19" r:id="rId198" display="YES, Ch. 868.01c"/>
    <hyperlink ref="U19" r:id="rId199" display="YES, Ch. 642.06"/>
    <hyperlink ref="G19" r:id="rId200" display="YES, Ch. 1257.09a1A"/>
    <hyperlink ref="H19" r:id="rId201" display="YES, Ch. 1257.08d2D"/>
    <hyperlink ref="Q19" r:id="rId202" display="YES, Ch. 660.19a1"/>
    <hyperlink ref="J19" r:id="rId203" display="YES, Ch. 1250.05"/>
    <hyperlink ref="V23" r:id="rId204" display="YES, Ch. 1262"/>
    <hyperlink ref="U23" r:id="rId205" display="http://www.amlegal.com/nxt/gateway.dll?f=id$id=Codified%20Ordinances%20of%20the%20Village%20of%20Valley%20View%3Ar%3A791c$cid=ohio$t=document-frame.htm$an=JD_642.06$3.0#JD_642.06"/>
    <hyperlink ref="T23" r:id="rId206" display="YES, Ch. 1246.05"/>
    <hyperlink ref="N23" r:id="rId207" display="YES, Ch. 1266.04"/>
    <hyperlink ref="N19" r:id="rId208" display="YES, Ch. 1266.04"/>
    <hyperlink ref="M23" r:id="rId209" display="YES, Ch. 1262.06c"/>
    <hyperlink ref="L23" r:id="rId210" display="YES, Ch. 1262.06c"/>
    <hyperlink ref="P23" r:id="rId211" display="YES, Ch. 1262.06c"/>
    <hyperlink ref="J23" r:id="rId212" display="YES, Ch. 1262.06c"/>
    <hyperlink ref="O23" r:id="rId213" display="YES, Ch. 1262.06c"/>
    <hyperlink ref="G24" r:id="rId214" display="YES, Ch. 1291.05b"/>
    <hyperlink ref="H24" r:id="rId215" display="YES, Ch. 1291.05b"/>
    <hyperlink ref="F24" r:id="rId216" display="YES, Ch. 1026.01"/>
    <hyperlink ref="I24" r:id="rId217" display="YES, Ch. 1026"/>
    <hyperlink ref="P24" r:id="rId218" display="YES, Ch. 1026.02"/>
    <hyperlink ref="Q24" r:id="rId219" display="YES, Ch. 1026.07"/>
    <hyperlink ref="S24" r:id="rId220" display="YES, Ch. 1026.06"/>
    <hyperlink ref="V24" r:id="rId221" display="YES, Ch. 1298.01"/>
    <hyperlink ref="M24" r:id="rId222" display="YES, Ch. 1298.05"/>
    <hyperlink ref="N24" r:id="rId223" display="YES, Ch. 1298.06g1A"/>
    <hyperlink ref="L24" r:id="rId224" display="YES, Ch. 1298.04a"/>
    <hyperlink ref="J24" r:id="rId225" display="YES, Ch. 1298.04a"/>
    <hyperlink ref="T24" r:id="rId226" display="YES, Ch. 1291.99"/>
    <hyperlink ref="U24" r:id="rId227" display="http://www.amlegal.com/nxt/gateway.dll?f=id$id=Codified%20Ordinances%20of%20Walton%20Hills,%20OH%3Ar%3Ac56a$cid=ohio$t=document-frame.htm$an=JD_642.04$3.0#JD_642.04"/>
    <hyperlink ref="O24" r:id="rId228" display="YES, Ch. 1298.04a"/>
    <hyperlink ref="R25" r:id="rId229" display="YES, Ch. 943.03"/>
    <hyperlink ref="I25" r:id="rId230" display="YES, Ch. 943"/>
    <hyperlink ref="Q25" r:id="rId231" display="YES, Ch. 943.07"/>
    <hyperlink ref="O25" r:id="rId232" display="YES, Ch. 943.01"/>
    <hyperlink ref="U25" r:id="rId233" display="YES, Ch. 541.06"/>
    <hyperlink ref="T25" r:id="rId234" display="YES, Ch. 749.06"/>
    <hyperlink ref="V25" r:id="rId235" display="VARIOUS, Part 11, Title 7"/>
    <hyperlink ref="P25" r:id="rId236" display="YES, Ch. 943.02"/>
    <hyperlink ref="G25" r:id="rId237" display="YES, Ch. 923.06"/>
    <hyperlink ref="H25" r:id="rId238" display="YES, Ch. 923.06"/>
    <hyperlink ref="J25" r:id="rId239" display="QUASI, Ch. 1154.08a5A"/>
    <hyperlink ref="M25" r:id="rId240" display="VARIOUS, Part 11, Title 7"/>
    <hyperlink ref="N25" r:id="rId241" display="VARIOUS, Part 11, Title 7"/>
    <hyperlink ref="L25" r:id="rId242" display="YES, Ch. 1153.07c1"/>
    <hyperlink ref="V19" r:id="rId243" display="YES, Ch. 1468 Lawns and Landscaping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Jane Goodman</cp:lastModifiedBy>
  <cp:lastPrinted>2012-08-28T13:46:03Z</cp:lastPrinted>
  <dcterms:created xsi:type="dcterms:W3CDTF">2012-08-21T21:39:56Z</dcterms:created>
  <dcterms:modified xsi:type="dcterms:W3CDTF">2012-09-06T10:09:24Z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